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4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</sheets>
  <definedNames/>
  <calcPr fullCalcOnLoad="1"/>
</workbook>
</file>

<file path=xl/sharedStrings.xml><?xml version="1.0" encoding="utf-8"?>
<sst xmlns="http://schemas.openxmlformats.org/spreadsheetml/2006/main" count="931" uniqueCount="335">
  <si>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</si>
  <si>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</si>
  <si>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</si>
  <si>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</si>
  <si>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</si>
  <si>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</si>
  <si>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</si>
  <si>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</si>
  <si>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</si>
  <si>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</si>
  <si>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</si>
  <si>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</si>
  <si>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</si>
  <si>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</si>
  <si>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</si>
  <si>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</si>
  <si>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</si>
  <si>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</si>
  <si>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</si>
  <si>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</si>
  <si>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</si>
  <si>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</si>
  <si>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</si>
  <si>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</si>
  <si>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</si>
  <si>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</si>
  <si>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</si>
  <si>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</si>
  <si>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</si>
  <si>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</si>
  <si>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</si>
  <si>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</si>
  <si>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</si>
  <si>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</si>
  <si>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</si>
  <si>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</si>
  <si>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</si>
  <si>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</si>
  <si>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</si>
  <si>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</si>
  <si>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</si>
  <si>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</si>
  <si>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</si>
  <si>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</si>
  <si>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</si>
  <si>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</si>
  <si>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</si>
  <si>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</si>
  <si>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</si>
  <si>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</si>
  <si>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</si>
  <si>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</si>
  <si>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</si>
  <si>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</si>
  <si>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</si>
  <si>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</si>
  <si>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</si>
  <si>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</si>
  <si>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</si>
  <si>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</si>
  <si>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</si>
  <si>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</si>
  <si>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</si>
  <si>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</si>
  <si>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</si>
  <si>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</si>
  <si>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</si>
  <si>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</si>
  <si>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</si>
  <si>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</si>
  <si>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</si>
  <si>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</si>
  <si>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</si>
  <si>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</si>
  <si>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</si>
  <si>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</si>
  <si>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</si>
  <si>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</si>
  <si>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</si>
  <si>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</si>
  <si>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</si>
  <si>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</si>
  <si>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</si>
  <si>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 xml:space="preserve">  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</si>
  <si>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</si>
  <si>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</si>
  <si>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</si>
  <si>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</si>
  <si>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</si>
  <si>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</si>
  <si>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</si>
  <si>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</si>
  <si>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</si>
  <si>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</si>
  <si>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</si>
  <si>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</si>
  <si>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</si>
  <si>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</si>
  <si>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</si>
  <si>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</si>
  <si>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</si>
  <si>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</si>
  <si>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</si>
  <si>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</si>
  <si>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</si>
  <si>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</si>
  <si>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</si>
  <si>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</si>
  <si>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</si>
  <si>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</si>
  <si>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</si>
  <si>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</si>
  <si>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</si>
  <si>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</si>
  <si>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</si>
  <si>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</si>
  <si>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</si>
  <si>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</si>
  <si>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</si>
  <si>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</si>
  <si>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</si>
  <si>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</si>
  <si>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</si>
  <si>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</si>
  <si>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</si>
  <si>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</si>
  <si>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</si>
  <si>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</si>
  <si>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</si>
  <si>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</si>
  <si>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</si>
  <si>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</si>
  <si>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</si>
  <si>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</si>
  <si>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</si>
  <si>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</si>
  <si>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</si>
  <si>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</si>
  <si>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</si>
  <si>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</si>
  <si>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</si>
  <si>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</si>
  <si>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</si>
  <si>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</si>
  <si>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 xml:space="preserve"> - 3 -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</si>
  <si>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</si>
  <si>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</si>
  <si>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</si>
  <si>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</si>
  <si>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</si>
  <si>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</si>
  <si>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</si>
  <si>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</si>
  <si>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</si>
  <si>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</si>
  <si>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</si>
  <si>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</si>
  <si>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</si>
  <si>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</si>
  <si>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</si>
  <si>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</si>
  <si>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</si>
  <si>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</si>
  <si>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</si>
  <si>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</si>
  <si>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</si>
  <si>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</si>
  <si>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รับคืน - เงินเดือน (ฝ่ายประจำ)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</si>
  <si>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</si>
  <si>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</si>
  <si>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</si>
  <si>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</si>
  <si>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</si>
  <si>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</si>
  <si>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</si>
  <si>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</si>
  <si>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</si>
  <si>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</si>
  <si>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</si>
  <si>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</si>
  <si>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</si>
  <si>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</si>
  <si>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</si>
  <si>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</si>
  <si>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</si>
  <si>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</si>
  <si>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</si>
  <si>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</si>
  <si>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</si>
  <si>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ระบบหลักประกันสุขภาพระดับท้องถิ่น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</si>
  <si>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</si>
  <si>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</si>
  <si>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</si>
  <si>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</si>
  <si>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</si>
  <si>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</si>
  <si>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</si>
  <si>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</si>
  <si>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</si>
  <si>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</si>
  <si>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</si>
  <si>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</si>
  <si>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</si>
  <si>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</si>
  <si>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</si>
  <si>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</si>
  <si>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</si>
  <si>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</si>
  <si>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</si>
  <si>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</si>
  <si>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</si>
  <si>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</si>
  <si>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</si>
  <si>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</si>
  <si>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</si>
  <si>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</si>
  <si>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</si>
  <si>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</si>
  <si>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</si>
  <si>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</si>
  <si>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</si>
  <si>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</si>
  <si>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</si>
  <si>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</si>
  <si>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</si>
  <si>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</si>
  <si>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</si>
  <si>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จ่ายเงินอุดหนุนระบุวัตถุประสงค์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</si>
  <si>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</si>
  <si>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</si>
  <si>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</si>
  <si>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</si>
  <si>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</si>
  <si>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</si>
  <si>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</si>
  <si>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</si>
  <si>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</si>
  <si>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</si>
  <si>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</si>
  <si>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</si>
  <si>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</si>
  <si>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</si>
  <si>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</si>
  <si>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</si>
  <si>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</si>
  <si>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</si>
  <si>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</si>
  <si>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</si>
  <si>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</si>
  <si>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</si>
  <si>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</si>
  <si>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</si>
  <si>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</si>
  <si>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</si>
  <si>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</si>
  <si>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</si>
  <si>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</si>
  <si>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</si>
  <si>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</si>
  <si>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</si>
  <si>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</si>
  <si>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</si>
  <si>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</si>
  <si>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</si>
  <si>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</si>
  <si>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</si>
  <si>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</si>
  <si>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ค่าตอบแทน ผดด.ศูนย์พัฒนาเด็กฯ</t>
  </si>
  <si>
    <t>รับเงินอุดหนุนทั่วไปกำหนดวัตถุประสงค์ - เงินประกันสังคม ผดด.ศูนย์เด็กฯ</t>
  </si>
  <si>
    <t>รับเงินอุดหนุนทั่วไปกำหนดวัตถุประสงค์ - เงินเพิ่มค่าครองชีพฯ ผดด.ศูนย์พัฒนาฯ</t>
  </si>
  <si>
    <t>รับเงินอุดหนุนทั่วไปกำหนดวัตถุประสงค์ - ค่าจัดการเรียนการสอน</t>
  </si>
  <si>
    <t>รับเงินอุดหนุนทั่วไปกำหนดวัตถุประสงค์ - ค่าเช่าบ้าน</t>
  </si>
  <si>
    <t>จ่ายเงินอุดหนุนทั่วไปกำหนดวัตถุประสงค์ - เบี้ยยังชีพผู้สูงอายุ</t>
  </si>
  <si>
    <t>จ่ายเงินอุดหนุนทั่วไปกำหนดวัตถุประสงค์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</si>
  <si>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</si>
  <si>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</si>
  <si>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ค่าตอบแทน ผดด.ศูนย์พัฒนาเด็กฯ</t>
  </si>
  <si>
    <t>จ่ายเงินอุดหนุนทั่วไปกำหนดวัตถุประสงค์ - เงินประกันสังคม ผดด.ศูนย์เด็กฯ</t>
  </si>
  <si>
    <t>จ่ายเงินอุดหนุนทั่วไปกำหนดวัตถุประสงค์ - เงินเพิ่มค่าครองชีพฯ ผดด.ศูนย์พัฒนาฯ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</si>
  <si>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</si>
  <si>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</si>
  <si>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</si>
  <si>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</si>
  <si>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</si>
  <si>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</si>
  <si>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</si>
  <si>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 - เบี้ยยังชีพผู้สูงอายุ</t>
  </si>
  <si>
    <t>เงินอุดหนุนกำหนดวัตถุประสงค์ - เบี้ยยังชีพผู้พิการ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</si>
  <si>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</si>
  <si>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</si>
  <si>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</si>
  <si>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เงินอุดหนุนทั่วไปกำหนดวัตถุประสงค์-เงินเพิ่มค่าครองชีพฯผดด.ศูนย์</t>
  </si>
  <si>
    <t>เงินอุดหนุนทั่วไปกำหนดวัตถุประสงค์-เงินเดือน ขรก.ครูผู้ดูแลเด็ก</t>
  </si>
  <si>
    <t>เงินอุดหนุนทั่วไปกำหนดวัตถุประสงค์-ค่าตอบแทน พนง.จ้างผู้ดูแลเด็ก</t>
  </si>
  <si>
    <t>เงินอุดหนุนทั่วไปกำหนดวัตถุประสงค์-เงินเพิ่มค่าครองชีพฯ พนง.จ้าง</t>
  </si>
  <si>
    <t>เงินอุดหนุนทั่วไปกำหนดวัตถุประสงค์-เงินประกันสังคม</t>
  </si>
  <si>
    <t>เงินอุดหนุนทั่วไปกำหนดวัตถุประสงค์-ค่าเช่าบ้าน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</si>
  <si>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</si>
  <si>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</si>
  <si>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ค่าเช่าบ้าน</t>
  </si>
  <si>
    <t>รับเงินอุดหนุนทั่วไประบุวัตถุประสงค์ - ค่าตอบแทน ผดด.ศูนย์พัฒนาเด็กฯ</t>
  </si>
  <si>
    <t>จ่ายเงินอุดหนุนระบุวัตถุประสงค์ - เบี้ยยังชีพผู้สูงอายุ</t>
  </si>
  <si>
    <t>จ่ายเงินอุดหนุนระบุวัตถุประสงค์ - เบี้ยยังชีพผู้พิการ</t>
  </si>
  <si>
    <t xml:space="preserve">จ่ายเงินอุดหนุนระบุวัตถุประสงค์ - ค่าหนังสือเรียน 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</si>
  <si>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</si>
  <si>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</si>
  <si>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เงินประกันสังคม ผดด.ศูนย์เด็กฯ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</si>
  <si>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</si>
  <si>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</si>
  <si>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เงินอุดหนุนทั่วไประบุวัตถุประสงค์-ค่าตอบแทน ผดด.ศูนย์เด็ก</t>
  </si>
  <si>
    <t>เงินอุดหนุนทั่วไประบุวัตถุประสงค์-ประกันสังคม ผดด.ศูนย์เด็กฯ</t>
  </si>
  <si>
    <t xml:space="preserve">เงินอุดหนุนระบุวัตถุประสงค์ - ค่าหนังสือ </t>
  </si>
  <si>
    <t>111201</t>
  </si>
  <si>
    <t>111202</t>
  </si>
  <si>
    <t>111203</t>
  </si>
  <si>
    <t>190001</t>
  </si>
  <si>
    <t>รับเงินอุดหนุนทั่วไปกำหนดวัตถุประสงค์ - ค่าการศึกษาบุตร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</si>
  <si>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</si>
  <si>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</si>
  <si>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เงินอุดหนุนทั่วไปกำหนดวัตถุประสงค์-ค่าการศึกษาบุตร</t>
  </si>
  <si>
    <t>เพียงวันที่  29  มกราคม  2559</t>
  </si>
  <si>
    <t>1  มกราคม  2559  -  29  มกราคม  2559</t>
  </si>
  <si>
    <t>เพื่อปรับสภาพที่อยู่อาศัยแก่คนพิการ</t>
  </si>
  <si>
    <t>1  ตุลาคม  2558 -  29  มกราคม  2559</t>
  </si>
  <si>
    <t>รับเงินอุดหนุนระบุวัตถุประสงค์ - ค่าตอบแทนเงินเพิ่มค่าครองชีพฯ ผดด.</t>
  </si>
  <si>
    <t>รับเงินอุดหนุนระบุวัตถุประสงค์ - ประกันสังคม</t>
  </si>
  <si>
    <t>จ่ายเงินอุดหนุนทั่วไปกำหนดวัตถุประสงค์ - ค่าเช่าบ้าน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</si>
  <si>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</si>
  <si>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</si>
  <si>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 xml:space="preserve">      เดือน  มกราคม  2559</t>
  </si>
  <si>
    <t xml:space="preserve">ณ   วันที่  29  มกราคม  พ.ศ. 2559 </t>
  </si>
  <si>
    <t>เงินอุดหนุนทั่วไประบุวัตถุประสงค์-ค่าตอบแทนผู้ดูแลเด็ก</t>
  </si>
  <si>
    <t>เงินอุดหนุนทั่วไประบุวัตถุประสงค์-เงินประกันสังคม</t>
  </si>
  <si>
    <t>เงินอุดหนุนระบุวัตถุประสงค์-ค่าตอบแทนเงินเพิ่มค่าครองชีพผู้ดูแลเด็ก</t>
  </si>
  <si>
    <t>เงินอุดหนุนระบุวัตถุประสงค์-เงินประกันสังคม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</si>
</sst>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3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.5"/>
      <name val="TH SarabunPSK"/>
      <family val="2"/>
    </font>
    <font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3" fontId="0" fillId="0" borderId="0" xfId="38" applyFont="1" applyAlignment="1">
      <alignment/>
    </xf>
    <xf numFmtId="181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181" fontId="5" fillId="0" borderId="17" xfId="38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38" applyNumberFormat="1" applyFont="1" applyBorder="1" applyAlignment="1">
      <alignment/>
    </xf>
    <xf numFmtId="181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181" fontId="5" fillId="0" borderId="17" xfId="38" applyNumberFormat="1" applyFont="1" applyBorder="1" applyAlignment="1">
      <alignment vertical="top"/>
    </xf>
    <xf numFmtId="181" fontId="5" fillId="0" borderId="17" xfId="0" applyNumberFormat="1" applyFont="1" applyBorder="1" applyAlignment="1">
      <alignment vertical="top"/>
    </xf>
    <xf numFmtId="181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81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75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5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81" fontId="4" fillId="0" borderId="32" xfId="38" applyNumberFormat="1" applyFont="1" applyBorder="1" applyAlignment="1">
      <alignment vertical="top"/>
    </xf>
    <xf numFmtId="181" fontId="4" fillId="0" borderId="32" xfId="38" applyNumberFormat="1" applyFont="1" applyFill="1" applyBorder="1" applyAlignment="1">
      <alignment vertical="top"/>
    </xf>
    <xf numFmtId="181" fontId="4" fillId="0" borderId="11" xfId="0" applyNumberFormat="1" applyFont="1" applyBorder="1" applyAlignment="1">
      <alignment vertical="top"/>
    </xf>
    <xf numFmtId="181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81" fontId="4" fillId="0" borderId="12" xfId="38" applyNumberFormat="1" applyFont="1" applyBorder="1" applyAlignment="1">
      <alignment vertical="top"/>
    </xf>
    <xf numFmtId="181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center"/>
    </xf>
    <xf numFmtId="43" fontId="4" fillId="0" borderId="38" xfId="38" applyFont="1" applyBorder="1" applyAlignment="1">
      <alignment vertical="center"/>
    </xf>
    <xf numFmtId="43" fontId="5" fillId="0" borderId="38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/>
    </xf>
    <xf numFmtId="43" fontId="5" fillId="0" borderId="40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43" fontId="4" fillId="0" borderId="0" xfId="38" applyFont="1" applyAlignment="1">
      <alignment horizontal="center"/>
    </xf>
    <xf numFmtId="43" fontId="4" fillId="0" borderId="11" xfId="38" applyFont="1" applyBorder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0" fontId="8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0" fillId="0" borderId="10" xfId="0" applyFont="1" applyFill="1" applyBorder="1" applyAlignment="1">
      <alignment/>
    </xf>
    <xf numFmtId="43" fontId="4" fillId="0" borderId="0" xfId="38" applyFont="1" applyBorder="1" applyAlignment="1">
      <alignment vertical="top"/>
    </xf>
    <xf numFmtId="0" fontId="5" fillId="0" borderId="41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148</xdr:row>
      <xdr:rowOff>57150</xdr:rowOff>
    </xdr:from>
    <xdr:to>
      <xdr:col>4</xdr:col>
      <xdr:colOff>1647825</xdr:colOff>
      <xdr:row>148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3705225" y="3402330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71">
      <selection activeCell="I64" sqref="I64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7.7109375" style="42" bestFit="1" customWidth="1"/>
    <col min="6" max="6" width="9.140625" style="42" customWidth="1"/>
    <col min="7" max="7" width="16.421875" style="48" bestFit="1" customWidth="1"/>
    <col min="8" max="8" width="9.140625" style="42" customWidth="1"/>
    <col min="9" max="9" width="16.421875" style="48" bestFit="1" customWidth="1"/>
    <col min="10" max="16384" width="9.140625" style="42" customWidth="1"/>
  </cols>
  <sheetData>
    <row r="1" spans="2:5" ht="22.5" customHeight="1">
      <c r="B1" s="146" t="s">
        <v>264</v>
      </c>
      <c r="C1" s="146"/>
      <c r="D1" s="146"/>
      <c r="E1" s="146"/>
    </row>
    <row r="2" spans="2:5" ht="22.5" customHeight="1">
      <c r="B2" s="146" t="s">
        <v>46</v>
      </c>
      <c r="C2" s="146"/>
      <c r="D2" s="146"/>
      <c r="E2" s="146"/>
    </row>
    <row r="3" spans="2:5" ht="22.5" customHeight="1">
      <c r="B3" s="146" t="s">
        <v>320</v>
      </c>
      <c r="C3" s="146"/>
      <c r="D3" s="146"/>
      <c r="E3" s="146"/>
    </row>
    <row r="4" spans="1:5" ht="22.5" customHeight="1">
      <c r="A4" s="46" t="s">
        <v>47</v>
      </c>
      <c r="C4" s="47" t="s">
        <v>7</v>
      </c>
      <c r="E4" s="47" t="s">
        <v>48</v>
      </c>
    </row>
    <row r="5" spans="2:5" ht="22.5" customHeight="1">
      <c r="B5" s="42" t="s">
        <v>49</v>
      </c>
      <c r="C5" s="48">
        <v>19836226.87</v>
      </c>
      <c r="E5" s="48">
        <f>5797001.9+25972073.73+7232543.54+19836226.87</f>
        <v>58837846.04000001</v>
      </c>
    </row>
    <row r="6" spans="2:7" ht="22.5" customHeight="1">
      <c r="B6" s="42" t="s">
        <v>50</v>
      </c>
      <c r="C6" s="48">
        <v>1421416.58</v>
      </c>
      <c r="E6" s="48">
        <f>906315.99+1080071.87+2607489.29+1421416.58</f>
        <v>6015293.73</v>
      </c>
      <c r="G6" s="123"/>
    </row>
    <row r="7" spans="2:5" ht="22.5" customHeight="1">
      <c r="B7" s="42" t="s">
        <v>118</v>
      </c>
      <c r="C7" s="48">
        <v>574450</v>
      </c>
      <c r="E7" s="48">
        <f>315896+128450+1211890+574450</f>
        <v>2230686</v>
      </c>
    </row>
    <row r="8" spans="2:5" ht="22.5" customHeight="1">
      <c r="B8" s="42" t="s">
        <v>119</v>
      </c>
      <c r="C8" s="48">
        <v>2289600</v>
      </c>
      <c r="E8" s="48">
        <f>72000+4587300+2289600</f>
        <v>6948900</v>
      </c>
    </row>
    <row r="9" spans="2:5" ht="22.5" customHeight="1">
      <c r="B9" s="42" t="s">
        <v>120</v>
      </c>
      <c r="C9" s="48">
        <v>3000</v>
      </c>
      <c r="E9" s="48">
        <f>18500+9000+3000</f>
        <v>30500</v>
      </c>
    </row>
    <row r="10" spans="2:5" ht="22.5" customHeight="1">
      <c r="B10" s="42" t="s">
        <v>193</v>
      </c>
      <c r="C10" s="48"/>
      <c r="E10" s="48">
        <v>32200</v>
      </c>
    </row>
    <row r="11" spans="2:5" ht="22.5" customHeight="1">
      <c r="B11" s="42" t="s">
        <v>90</v>
      </c>
      <c r="C11" s="48">
        <v>7000</v>
      </c>
      <c r="E11" s="48">
        <v>7000</v>
      </c>
    </row>
    <row r="12" spans="2:5" ht="22.5" customHeight="1" hidden="1">
      <c r="B12" s="42" t="s">
        <v>145</v>
      </c>
      <c r="C12" s="48"/>
      <c r="E12" s="48"/>
    </row>
    <row r="13" spans="2:5" ht="22.5" customHeight="1">
      <c r="B13" s="42" t="s">
        <v>265</v>
      </c>
      <c r="C13" s="48">
        <v>4103600</v>
      </c>
      <c r="E13" s="48">
        <f>6205100+40100+4103600</f>
        <v>10348800</v>
      </c>
    </row>
    <row r="14" spans="2:5" ht="22.5" customHeight="1">
      <c r="B14" s="42" t="s">
        <v>266</v>
      </c>
      <c r="C14" s="48">
        <v>979200</v>
      </c>
      <c r="E14" s="48">
        <f>984800+4000+979200</f>
        <v>1968000</v>
      </c>
    </row>
    <row r="15" spans="2:5" ht="19.5" customHeight="1">
      <c r="B15" s="53" t="s">
        <v>274</v>
      </c>
      <c r="C15" s="48"/>
      <c r="E15" s="48">
        <v>112140</v>
      </c>
    </row>
    <row r="16" spans="2:5" ht="19.5" customHeight="1">
      <c r="B16" s="140" t="s">
        <v>267</v>
      </c>
      <c r="C16" s="48"/>
      <c r="E16" s="48">
        <v>195500</v>
      </c>
    </row>
    <row r="17" spans="2:5" ht="19.5" customHeight="1">
      <c r="B17" s="140" t="s">
        <v>269</v>
      </c>
      <c r="C17" s="48"/>
      <c r="E17" s="48">
        <v>30000</v>
      </c>
    </row>
    <row r="18" spans="2:5" ht="19.5" customHeight="1">
      <c r="B18" s="53" t="s">
        <v>268</v>
      </c>
      <c r="C18" s="48"/>
      <c r="E18" s="48">
        <v>11275</v>
      </c>
    </row>
    <row r="19" spans="2:5" ht="19.5" customHeight="1">
      <c r="B19" s="53" t="s">
        <v>297</v>
      </c>
      <c r="C19" s="48">
        <v>2725</v>
      </c>
      <c r="E19" s="48">
        <f>11512+2725</f>
        <v>14237</v>
      </c>
    </row>
    <row r="20" spans="2:5" ht="19.5" customHeight="1">
      <c r="B20" s="140" t="s">
        <v>300</v>
      </c>
      <c r="C20" s="48">
        <v>54500</v>
      </c>
      <c r="E20" s="48">
        <f>230238.72+54500</f>
        <v>284738.72</v>
      </c>
    </row>
    <row r="21" spans="2:5" ht="19.5" customHeight="1">
      <c r="B21" s="53" t="s">
        <v>168</v>
      </c>
      <c r="C21" s="48"/>
      <c r="E21" s="48">
        <v>3000</v>
      </c>
    </row>
    <row r="22" spans="2:5" ht="19.5" customHeight="1">
      <c r="B22" s="53" t="s">
        <v>169</v>
      </c>
      <c r="C22" s="48"/>
      <c r="E22" s="48">
        <v>66310</v>
      </c>
    </row>
    <row r="23" spans="2:5" ht="19.5" customHeight="1">
      <c r="B23" s="53" t="s">
        <v>215</v>
      </c>
      <c r="C23" s="48"/>
      <c r="E23" s="48">
        <v>5938</v>
      </c>
    </row>
    <row r="24" spans="2:5" ht="19.5" customHeight="1">
      <c r="B24" s="53" t="s">
        <v>270</v>
      </c>
      <c r="C24" s="48"/>
      <c r="E24" s="48">
        <v>94500</v>
      </c>
    </row>
    <row r="25" spans="2:5" ht="19.5" customHeight="1">
      <c r="B25" s="53" t="s">
        <v>298</v>
      </c>
      <c r="C25" s="48"/>
      <c r="E25" s="48">
        <v>49061</v>
      </c>
    </row>
    <row r="26" spans="2:5" ht="19.5" customHeight="1">
      <c r="B26" s="53" t="s">
        <v>171</v>
      </c>
      <c r="C26" s="48"/>
      <c r="E26" s="48">
        <v>14085</v>
      </c>
    </row>
    <row r="27" spans="2:5" ht="19.5" customHeight="1">
      <c r="B27" s="53" t="s">
        <v>217</v>
      </c>
      <c r="C27" s="48"/>
      <c r="E27" s="48">
        <v>3422</v>
      </c>
    </row>
    <row r="28" spans="2:5" ht="19.5" customHeight="1">
      <c r="B28" s="53" t="s">
        <v>170</v>
      </c>
      <c r="C28" s="48"/>
      <c r="E28" s="48">
        <v>51361</v>
      </c>
    </row>
    <row r="29" spans="2:5" ht="19.5" customHeight="1">
      <c r="B29" s="53" t="s">
        <v>195</v>
      </c>
      <c r="C29" s="48"/>
      <c r="E29" s="48">
        <v>18000</v>
      </c>
    </row>
    <row r="30" spans="2:5" ht="19.5" customHeight="1">
      <c r="B30" s="53" t="s">
        <v>218</v>
      </c>
      <c r="C30" s="48"/>
      <c r="E30" s="48">
        <v>1427</v>
      </c>
    </row>
    <row r="31" spans="2:5" ht="19.5" customHeight="1">
      <c r="B31" s="53" t="s">
        <v>194</v>
      </c>
      <c r="C31" s="48"/>
      <c r="E31" s="48">
        <v>37505</v>
      </c>
    </row>
    <row r="32" spans="2:5" ht="19.5" customHeight="1">
      <c r="B32" s="53" t="s">
        <v>216</v>
      </c>
      <c r="C32" s="48"/>
      <c r="E32" s="48">
        <v>36132</v>
      </c>
    </row>
    <row r="33" spans="2:5" ht="19.5" customHeight="1">
      <c r="B33" s="53" t="s">
        <v>203</v>
      </c>
      <c r="C33" s="48"/>
      <c r="E33" s="48">
        <v>7070</v>
      </c>
    </row>
    <row r="34" spans="2:5" ht="19.5" customHeight="1">
      <c r="B34" s="53" t="s">
        <v>316</v>
      </c>
      <c r="C34" s="48"/>
      <c r="E34" s="48">
        <v>8580</v>
      </c>
    </row>
    <row r="35" spans="2:5" ht="19.5" customHeight="1">
      <c r="B35" s="53" t="s">
        <v>271</v>
      </c>
      <c r="C35" s="48">
        <v>12000</v>
      </c>
      <c r="E35" s="48">
        <f>12000+12000</f>
        <v>24000</v>
      </c>
    </row>
    <row r="36" spans="2:5" ht="19.5" customHeight="1">
      <c r="B36" s="53" t="s">
        <v>299</v>
      </c>
      <c r="C36" s="48"/>
      <c r="E36" s="48">
        <v>10500</v>
      </c>
    </row>
    <row r="37" spans="2:5" ht="19.5" customHeight="1" hidden="1">
      <c r="B37" s="53" t="s">
        <v>307</v>
      </c>
      <c r="C37" s="48"/>
      <c r="E37" s="48"/>
    </row>
    <row r="38" spans="2:5" ht="19.5" customHeight="1">
      <c r="B38" s="53" t="s">
        <v>324</v>
      </c>
      <c r="C38" s="48">
        <v>34200</v>
      </c>
      <c r="E38" s="48">
        <v>34200</v>
      </c>
    </row>
    <row r="39" spans="2:5" ht="19.5" customHeight="1">
      <c r="B39" s="53" t="s">
        <v>325</v>
      </c>
      <c r="C39" s="48">
        <v>1710</v>
      </c>
      <c r="E39" s="48">
        <v>1710</v>
      </c>
    </row>
    <row r="40" spans="2:5" ht="22.5" customHeight="1" hidden="1">
      <c r="B40" s="42" t="s">
        <v>148</v>
      </c>
      <c r="C40" s="48"/>
      <c r="E40" s="48"/>
    </row>
    <row r="41" spans="2:5" ht="22.5" customHeight="1">
      <c r="B41" s="42" t="s">
        <v>79</v>
      </c>
      <c r="C41" s="48">
        <v>75000</v>
      </c>
      <c r="E41" s="48">
        <f>13888+75000</f>
        <v>88888</v>
      </c>
    </row>
    <row r="42" spans="2:5" ht="22.5" customHeight="1" hidden="1">
      <c r="B42" s="42" t="s">
        <v>161</v>
      </c>
      <c r="C42" s="48"/>
      <c r="E42" s="48"/>
    </row>
    <row r="43" spans="2:5" ht="22.5" customHeight="1" hidden="1">
      <c r="B43" s="42" t="s">
        <v>97</v>
      </c>
      <c r="C43" s="48"/>
      <c r="E43" s="48"/>
    </row>
    <row r="44" spans="2:5" ht="22.5" customHeight="1" hidden="1">
      <c r="B44" s="42" t="s">
        <v>22</v>
      </c>
      <c r="C44" s="48"/>
      <c r="E44" s="48"/>
    </row>
    <row r="45" spans="2:5" ht="22.5" customHeight="1" hidden="1">
      <c r="B45" s="42" t="s">
        <v>32</v>
      </c>
      <c r="C45" s="48"/>
      <c r="E45" s="48"/>
    </row>
    <row r="46" spans="2:5" ht="22.5" customHeight="1">
      <c r="B46" s="42" t="s">
        <v>130</v>
      </c>
      <c r="C46" s="48">
        <v>500</v>
      </c>
      <c r="E46" s="48">
        <f>500+500</f>
        <v>1000</v>
      </c>
    </row>
    <row r="47" spans="2:5" ht="22.5" customHeight="1" hidden="1">
      <c r="B47" s="42" t="s">
        <v>167</v>
      </c>
      <c r="C47" s="48"/>
      <c r="E47" s="48"/>
    </row>
    <row r="48" spans="2:5" ht="22.5" customHeight="1" hidden="1">
      <c r="B48" s="42" t="s">
        <v>129</v>
      </c>
      <c r="C48" s="48"/>
      <c r="E48" s="48"/>
    </row>
    <row r="49" spans="2:5" ht="22.5" customHeight="1" hidden="1">
      <c r="B49" s="42" t="s">
        <v>123</v>
      </c>
      <c r="C49" s="48"/>
      <c r="E49" s="48"/>
    </row>
    <row r="50" spans="2:5" ht="22.5" customHeight="1" hidden="1">
      <c r="B50" s="42" t="s">
        <v>124</v>
      </c>
      <c r="C50" s="48"/>
      <c r="E50" s="48"/>
    </row>
    <row r="51" spans="1:5" ht="22.5" customHeight="1">
      <c r="A51" s="46" t="s">
        <v>47</v>
      </c>
      <c r="C51" s="47"/>
      <c r="E51" s="47" t="s">
        <v>48</v>
      </c>
    </row>
    <row r="52" spans="2:5" ht="22.5" customHeight="1">
      <c r="B52" s="42" t="s">
        <v>126</v>
      </c>
      <c r="C52" s="48"/>
      <c r="E52" s="48">
        <v>3781</v>
      </c>
    </row>
    <row r="53" spans="2:5" ht="22.5" customHeight="1" hidden="1">
      <c r="B53" s="42" t="s">
        <v>163</v>
      </c>
      <c r="C53" s="48"/>
      <c r="E53" s="48"/>
    </row>
    <row r="54" spans="2:5" ht="22.5" customHeight="1" hidden="1">
      <c r="B54" s="42" t="s">
        <v>121</v>
      </c>
      <c r="C54" s="48"/>
      <c r="E54" s="48"/>
    </row>
    <row r="55" spans="3:5" ht="22.5" customHeight="1">
      <c r="C55" s="48"/>
      <c r="E55" s="48"/>
    </row>
    <row r="56" spans="2:5" ht="22.5" customHeight="1" thickBot="1">
      <c r="B56" s="49" t="s">
        <v>33</v>
      </c>
      <c r="C56" s="50">
        <f>SUM(C5:C55)</f>
        <v>29395128.450000003</v>
      </c>
      <c r="D56" s="51"/>
      <c r="E56" s="50">
        <f>SUM(E5:E53)</f>
        <v>87627586.49000001</v>
      </c>
    </row>
    <row r="57" spans="2:5" ht="22.5" customHeight="1" thickTop="1">
      <c r="B57" s="49"/>
      <c r="C57" s="143"/>
      <c r="D57" s="51"/>
      <c r="E57" s="143"/>
    </row>
    <row r="58" spans="1:5" ht="22.5" customHeight="1">
      <c r="A58" s="46" t="s">
        <v>13</v>
      </c>
      <c r="B58" s="51"/>
      <c r="C58" s="47" t="s">
        <v>7</v>
      </c>
      <c r="E58" s="47" t="s">
        <v>48</v>
      </c>
    </row>
    <row r="59" spans="2:5" ht="22.5" customHeight="1">
      <c r="B59" s="42" t="s">
        <v>91</v>
      </c>
      <c r="C59" s="48">
        <f>336760.83+337410+1828218.71+79815+3270240.65+197432+1969158.31+558590+707028.38+200027.82+338188.32+2663000+50000</f>
        <v>12535870.020000001</v>
      </c>
      <c r="E59" s="48">
        <f>5509031.84+8334462.72+13635086.05+12535870.02</f>
        <v>40014450.629999995</v>
      </c>
    </row>
    <row r="60" spans="2:5" ht="22.5" customHeight="1" hidden="1">
      <c r="B60" s="42" t="s">
        <v>135</v>
      </c>
      <c r="C60" s="48"/>
      <c r="E60" s="48"/>
    </row>
    <row r="61" spans="2:5" ht="22.5" customHeight="1" hidden="1">
      <c r="B61" s="42" t="s">
        <v>229</v>
      </c>
      <c r="C61" s="48"/>
      <c r="E61" s="48"/>
    </row>
    <row r="62" spans="2:5" ht="22.5" customHeight="1" hidden="1">
      <c r="B62" s="42" t="s">
        <v>149</v>
      </c>
      <c r="C62" s="48"/>
      <c r="E62" s="48"/>
    </row>
    <row r="63" spans="2:5" ht="22.5" customHeight="1">
      <c r="B63" s="42" t="s">
        <v>92</v>
      </c>
      <c r="C63" s="48">
        <v>1112291.14</v>
      </c>
      <c r="E63" s="48">
        <f>1020400.54+850666.27+1092729.53+1112291.14</f>
        <v>4076087.4799999995</v>
      </c>
    </row>
    <row r="64" spans="2:5" ht="22.5" customHeight="1">
      <c r="B64" s="119" t="s">
        <v>93</v>
      </c>
      <c r="C64" s="48">
        <v>1932000</v>
      </c>
      <c r="E64" s="48">
        <f>480008.39+1932000</f>
        <v>2412008.39</v>
      </c>
    </row>
    <row r="65" spans="2:5" ht="22.5" customHeight="1">
      <c r="B65" s="42" t="s">
        <v>94</v>
      </c>
      <c r="C65" s="48">
        <v>481708</v>
      </c>
      <c r="E65" s="48">
        <f>108146+784100+1043610+481708</f>
        <v>2417564</v>
      </c>
    </row>
    <row r="66" spans="2:5" ht="22.5" customHeight="1">
      <c r="B66" s="42" t="s">
        <v>95</v>
      </c>
      <c r="C66" s="48">
        <v>2374860</v>
      </c>
      <c r="E66" s="48">
        <f>2336900+2322400+2374860</f>
        <v>7034160</v>
      </c>
    </row>
    <row r="67" spans="2:5" ht="22.5" customHeight="1">
      <c r="B67" s="42" t="s">
        <v>190</v>
      </c>
      <c r="C67" s="48">
        <v>6800</v>
      </c>
      <c r="E67" s="48">
        <f>32200+6800</f>
        <v>39000</v>
      </c>
    </row>
    <row r="68" spans="2:5" ht="22.5" customHeight="1" hidden="1">
      <c r="B68" s="42" t="s">
        <v>137</v>
      </c>
      <c r="C68" s="48"/>
      <c r="E68" s="48"/>
    </row>
    <row r="69" spans="2:5" ht="22.5" customHeight="1" hidden="1">
      <c r="B69" s="42" t="s">
        <v>138</v>
      </c>
      <c r="C69" s="48"/>
      <c r="E69" s="48"/>
    </row>
    <row r="70" spans="2:5" ht="22.5" customHeight="1" hidden="1">
      <c r="B70" s="42" t="s">
        <v>127</v>
      </c>
      <c r="C70" s="48"/>
      <c r="E70" s="48"/>
    </row>
    <row r="71" spans="2:5" ht="22.5" customHeight="1">
      <c r="B71" s="42" t="s">
        <v>113</v>
      </c>
      <c r="C71" s="48"/>
      <c r="E71" s="48">
        <v>628338.81</v>
      </c>
    </row>
    <row r="72" spans="2:5" ht="22.5" customHeight="1">
      <c r="B72" s="42" t="s">
        <v>97</v>
      </c>
      <c r="C72" s="48"/>
      <c r="E72" s="48">
        <v>223200</v>
      </c>
    </row>
    <row r="73" spans="2:5" ht="22.5" customHeight="1">
      <c r="B73" s="42" t="s">
        <v>22</v>
      </c>
      <c r="C73" s="48"/>
      <c r="E73" s="48">
        <f>1935000+219500+1663750.8</f>
        <v>3818250.8</v>
      </c>
    </row>
    <row r="74" spans="2:5" ht="22.5" customHeight="1">
      <c r="B74" s="42" t="s">
        <v>32</v>
      </c>
      <c r="C74" s="48"/>
      <c r="E74" s="48">
        <v>2917110.56</v>
      </c>
    </row>
    <row r="75" spans="2:5" ht="22.5" customHeight="1" hidden="1">
      <c r="B75" s="42" t="s">
        <v>96</v>
      </c>
      <c r="C75" s="48"/>
      <c r="E75" s="48"/>
    </row>
    <row r="76" spans="2:5" ht="22.5" customHeight="1">
      <c r="B76" s="42" t="s">
        <v>301</v>
      </c>
      <c r="C76" s="48"/>
      <c r="E76" s="48">
        <v>125363</v>
      </c>
    </row>
    <row r="77" spans="2:5" ht="22.5" customHeight="1">
      <c r="B77" s="42" t="s">
        <v>302</v>
      </c>
      <c r="C77" s="48"/>
      <c r="E77" s="48">
        <v>43000</v>
      </c>
    </row>
    <row r="78" spans="2:5" ht="22.5" customHeight="1">
      <c r="B78" s="42" t="s">
        <v>172</v>
      </c>
      <c r="C78" s="48"/>
      <c r="E78" s="48">
        <v>1553000</v>
      </c>
    </row>
    <row r="79" spans="2:5" ht="22.5" customHeight="1">
      <c r="B79" s="42" t="s">
        <v>272</v>
      </c>
      <c r="C79" s="48">
        <f>1988900+1937500</f>
        <v>3926400</v>
      </c>
      <c r="E79" s="48">
        <f>3937800+1994800+3926400</f>
        <v>9859000</v>
      </c>
    </row>
    <row r="80" spans="2:5" ht="22.5" customHeight="1">
      <c r="B80" s="42" t="s">
        <v>273</v>
      </c>
      <c r="C80" s="48">
        <f>324000+314400</f>
        <v>638400</v>
      </c>
      <c r="E80" s="48">
        <f>647200+324000+638400</f>
        <v>1609600</v>
      </c>
    </row>
    <row r="81" spans="2:5" ht="22.5" customHeight="1">
      <c r="B81" s="140" t="s">
        <v>275</v>
      </c>
      <c r="C81" s="48"/>
      <c r="E81" s="48">
        <f>74760+37380</f>
        <v>112140</v>
      </c>
    </row>
    <row r="82" spans="2:5" ht="22.5" customHeight="1">
      <c r="B82" s="140" t="s">
        <v>276</v>
      </c>
      <c r="C82" s="48">
        <v>54500</v>
      </c>
      <c r="E82" s="48">
        <f>75200+37600+54500</f>
        <v>167300</v>
      </c>
    </row>
    <row r="83" spans="2:5" ht="22.5" customHeight="1">
      <c r="B83" s="140" t="s">
        <v>278</v>
      </c>
      <c r="C83" s="48"/>
      <c r="E83" s="48">
        <f>16000+8000</f>
        <v>24000</v>
      </c>
    </row>
    <row r="84" spans="2:5" ht="21.75" customHeight="1">
      <c r="B84" s="141" t="s">
        <v>277</v>
      </c>
      <c r="C84" s="48">
        <v>2725</v>
      </c>
      <c r="E84" s="48">
        <f>4560+2280+2725</f>
        <v>9565</v>
      </c>
    </row>
    <row r="85" spans="2:5" ht="21.75" customHeight="1">
      <c r="B85" s="141" t="s">
        <v>306</v>
      </c>
      <c r="C85" s="48"/>
      <c r="E85" s="48">
        <v>23024</v>
      </c>
    </row>
    <row r="86" spans="2:5" ht="21.75" customHeight="1">
      <c r="B86" s="140" t="s">
        <v>304</v>
      </c>
      <c r="C86" s="48"/>
      <c r="E86" s="48">
        <v>460477.44</v>
      </c>
    </row>
    <row r="87" spans="2:5" ht="21.75" customHeight="1">
      <c r="B87" s="53" t="s">
        <v>204</v>
      </c>
      <c r="C87" s="48"/>
      <c r="E87" s="48">
        <v>6000</v>
      </c>
    </row>
    <row r="88" spans="2:5" ht="21.75" customHeight="1">
      <c r="B88" s="53" t="s">
        <v>205</v>
      </c>
      <c r="C88" s="48"/>
      <c r="E88" s="48">
        <v>132620</v>
      </c>
    </row>
    <row r="89" spans="2:5" ht="21.75" customHeight="1">
      <c r="B89" s="53" t="s">
        <v>227</v>
      </c>
      <c r="C89" s="48"/>
      <c r="E89" s="48">
        <v>11876</v>
      </c>
    </row>
    <row r="90" spans="2:5" ht="21.75" customHeight="1">
      <c r="B90" s="53" t="s">
        <v>206</v>
      </c>
      <c r="C90" s="48"/>
      <c r="E90" s="48">
        <v>98122</v>
      </c>
    </row>
    <row r="91" spans="2:5" ht="21.75" customHeight="1">
      <c r="B91" s="53" t="s">
        <v>223</v>
      </c>
      <c r="C91" s="48"/>
      <c r="E91" s="48">
        <v>6844</v>
      </c>
    </row>
    <row r="92" spans="2:5" ht="21.75" customHeight="1">
      <c r="B92" s="53" t="s">
        <v>207</v>
      </c>
      <c r="C92" s="48"/>
      <c r="E92" s="48">
        <v>28170</v>
      </c>
    </row>
    <row r="93" spans="2:5" ht="21.75" customHeight="1">
      <c r="B93" s="53" t="s">
        <v>208</v>
      </c>
      <c r="C93" s="48"/>
      <c r="E93" s="48">
        <v>102722</v>
      </c>
    </row>
    <row r="94" spans="2:5" ht="21.75" customHeight="1">
      <c r="B94" s="53" t="s">
        <v>224</v>
      </c>
      <c r="C94" s="48"/>
      <c r="E94" s="48">
        <v>2854</v>
      </c>
    </row>
    <row r="95" spans="2:5" ht="21.75" customHeight="1">
      <c r="B95" s="53" t="s">
        <v>209</v>
      </c>
      <c r="C95" s="48"/>
      <c r="E95" s="48">
        <v>36000</v>
      </c>
    </row>
    <row r="96" spans="1:5" ht="22.5" customHeight="1">
      <c r="A96" s="46" t="s">
        <v>13</v>
      </c>
      <c r="B96" s="51"/>
      <c r="C96" s="47" t="s">
        <v>7</v>
      </c>
      <c r="E96" s="47" t="s">
        <v>48</v>
      </c>
    </row>
    <row r="97" spans="2:5" ht="22.5" customHeight="1">
      <c r="B97" s="53" t="s">
        <v>210</v>
      </c>
      <c r="C97" s="48"/>
      <c r="E97" s="48">
        <v>75010</v>
      </c>
    </row>
    <row r="98" spans="2:5" ht="22.5" customHeight="1">
      <c r="B98" s="53" t="s">
        <v>303</v>
      </c>
      <c r="C98" s="48"/>
      <c r="E98" s="48">
        <v>72264</v>
      </c>
    </row>
    <row r="99" spans="2:5" ht="22.5" customHeight="1" hidden="1">
      <c r="B99" s="53" t="s">
        <v>211</v>
      </c>
      <c r="C99" s="48"/>
      <c r="E99" s="48"/>
    </row>
    <row r="100" spans="2:5" ht="22.5" customHeight="1" hidden="1">
      <c r="B100" s="53" t="s">
        <v>146</v>
      </c>
      <c r="C100" s="48"/>
      <c r="E100" s="48"/>
    </row>
    <row r="101" spans="2:5" ht="22.5" customHeight="1" hidden="1">
      <c r="B101" s="53" t="s">
        <v>147</v>
      </c>
      <c r="C101" s="48"/>
      <c r="E101" s="48"/>
    </row>
    <row r="102" spans="2:5" ht="22.5" customHeight="1" hidden="1">
      <c r="B102" s="53" t="s">
        <v>152</v>
      </c>
      <c r="C102" s="48"/>
      <c r="E102" s="48"/>
    </row>
    <row r="103" spans="1:5" ht="22.5" customHeight="1" hidden="1">
      <c r="A103" s="46" t="s">
        <v>13</v>
      </c>
      <c r="B103" s="51"/>
      <c r="C103" s="47" t="s">
        <v>7</v>
      </c>
      <c r="E103" s="47" t="s">
        <v>48</v>
      </c>
    </row>
    <row r="104" spans="2:5" ht="22.5" customHeight="1" hidden="1">
      <c r="B104" s="53" t="s">
        <v>228</v>
      </c>
      <c r="C104" s="48"/>
      <c r="E104" s="48"/>
    </row>
    <row r="105" spans="2:5" ht="22.5" customHeight="1" hidden="1">
      <c r="B105" s="53" t="s">
        <v>153</v>
      </c>
      <c r="C105" s="48"/>
      <c r="E105" s="48"/>
    </row>
    <row r="106" spans="2:5" ht="22.5" customHeight="1" hidden="1">
      <c r="B106" s="53" t="s">
        <v>154</v>
      </c>
      <c r="C106" s="48"/>
      <c r="E106" s="48"/>
    </row>
    <row r="107" spans="2:5" ht="22.5" customHeight="1" hidden="1">
      <c r="B107" s="53" t="s">
        <v>155</v>
      </c>
      <c r="C107" s="48"/>
      <c r="E107" s="48"/>
    </row>
    <row r="108" spans="2:5" ht="22.5" customHeight="1" hidden="1">
      <c r="B108" s="53" t="s">
        <v>156</v>
      </c>
      <c r="C108" s="48"/>
      <c r="E108" s="48"/>
    </row>
    <row r="109" spans="2:5" ht="22.5" customHeight="1">
      <c r="B109" s="53" t="s">
        <v>326</v>
      </c>
      <c r="C109" s="48">
        <v>10500</v>
      </c>
      <c r="E109" s="48">
        <v>10500</v>
      </c>
    </row>
    <row r="110" spans="2:5" ht="22.5" customHeight="1">
      <c r="B110" s="53" t="s">
        <v>214</v>
      </c>
      <c r="C110" s="48"/>
      <c r="E110" s="48">
        <v>21000</v>
      </c>
    </row>
    <row r="111" spans="2:5" ht="24" customHeight="1">
      <c r="B111" s="53" t="s">
        <v>305</v>
      </c>
      <c r="C111" s="48"/>
      <c r="E111" s="48">
        <v>14140</v>
      </c>
    </row>
    <row r="112" spans="2:5" ht="22.5" customHeight="1" hidden="1">
      <c r="B112" s="42" t="s">
        <v>122</v>
      </c>
      <c r="C112" s="48"/>
      <c r="E112" s="48"/>
    </row>
    <row r="113" spans="3:5" ht="22.5" customHeight="1">
      <c r="C113" s="48"/>
      <c r="E113" s="48"/>
    </row>
    <row r="114" spans="2:5" ht="22.5" customHeight="1" thickBot="1">
      <c r="B114" s="49" t="s">
        <v>33</v>
      </c>
      <c r="C114" s="50">
        <f>SUM(C59:C113)</f>
        <v>23076054.160000004</v>
      </c>
      <c r="D114" s="51"/>
      <c r="E114" s="50">
        <f>SUM(E59:E113)</f>
        <v>78184762.10999998</v>
      </c>
    </row>
    <row r="115" spans="2:5" ht="22.5" customHeight="1" thickBot="1" thickTop="1">
      <c r="B115" s="51" t="s">
        <v>52</v>
      </c>
      <c r="C115" s="52">
        <f>C56-C114</f>
        <v>6319074.289999999</v>
      </c>
      <c r="D115" s="51"/>
      <c r="E115" s="52">
        <f>E56-E114</f>
        <v>9442824.380000025</v>
      </c>
    </row>
    <row r="116" ht="22.5" customHeight="1" thickTop="1"/>
  </sheetData>
  <sheetProtection/>
  <mergeCells count="3">
    <mergeCell ref="B1:E1"/>
    <mergeCell ref="B2:E2"/>
    <mergeCell ref="B3:E3"/>
  </mergeCells>
  <printOptions/>
  <pageMargins left="1.05" right="0.27" top="0.7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33">
      <selection activeCell="D137" sqref="D137"/>
    </sheetView>
  </sheetViews>
  <sheetFormatPr defaultColWidth="9.140625" defaultRowHeight="21.75"/>
  <cols>
    <col min="1" max="2" width="14.421875" style="1" customWidth="1"/>
    <col min="3" max="3" width="13.57421875" style="0" customWidth="1"/>
    <col min="4" max="4" width="15.00390625" style="0" customWidth="1"/>
    <col min="6" max="6" width="53.421875" style="0" bestFit="1" customWidth="1"/>
    <col min="7" max="7" width="14.57421875" style="1" bestFit="1" customWidth="1"/>
    <col min="8" max="8" width="13.00390625" style="0" customWidth="1"/>
    <col min="9" max="9" width="12.140625" style="0" customWidth="1"/>
    <col min="11" max="13" width="13.57421875" style="0" bestFit="1" customWidth="1"/>
  </cols>
  <sheetData>
    <row r="1" spans="1:10" ht="23.25">
      <c r="A1" s="1">
        <v>58092791.40000002</v>
      </c>
      <c r="C1" s="1" t="str">
        <f>TEXT(A1,"#.#0")</f>
        <v>58092791.40</v>
      </c>
      <c r="D1" s="2">
        <f>INT(C1)</f>
        <v>58092791</v>
      </c>
      <c r="E1" s="3" t="str">
        <f aca="true" t="shared" si="0" ref="E1:E62">IF(A1-INT(A1)&lt;&gt;0,RIGHT(C1,2),)</f>
        <v>40</v>
      </c>
      <c r="G1" s="1">
        <v>61216541.490000024</v>
      </c>
      <c r="H1" s="1" t="str">
        <f aca="true" t="shared" si="1" ref="H1:H63">TEXT(G1,"#.#0")</f>
        <v>61216541.49</v>
      </c>
      <c r="I1" s="2">
        <f>INT(H1)</f>
        <v>61216541</v>
      </c>
      <c r="J1" s="3" t="str">
        <f>IF(G1-INT(G1)&lt;&gt;0,RIGHT(H1,2),)</f>
        <v>49</v>
      </c>
    </row>
    <row r="2" spans="1:10" ht="23.25">
      <c r="A2" s="1">
        <f>98213.5+115009+85167.85+1018565.8</f>
        <v>1316956.15</v>
      </c>
      <c r="C2" s="1" t="str">
        <f aca="true" t="shared" si="2" ref="C2:C135">TEXT(A2,"#.#0")</f>
        <v>1316956.15</v>
      </c>
      <c r="D2" s="2">
        <f aca="true" t="shared" si="3" ref="D2:D135">INT(C2)</f>
        <v>1316956</v>
      </c>
      <c r="E2" s="3" t="str">
        <f t="shared" si="0"/>
        <v>15</v>
      </c>
      <c r="F2" s="5" t="s">
        <v>102</v>
      </c>
      <c r="G2" s="1">
        <v>1018565.8</v>
      </c>
      <c r="H2" s="1" t="str">
        <f t="shared" si="1"/>
        <v>1018565.80</v>
      </c>
      <c r="I2" s="2">
        <f aca="true" t="shared" si="4" ref="I2:I135">INT(H2)</f>
        <v>1018565</v>
      </c>
      <c r="J2" s="3" t="str">
        <f>IF(G2-INT(G2)&lt;&gt;0,RIGHT(H2,2),)</f>
        <v>80</v>
      </c>
    </row>
    <row r="3" spans="1:10" ht="23.25">
      <c r="A3" s="1">
        <f>62717.4+351822+352638+319918</f>
        <v>1087095.4</v>
      </c>
      <c r="C3" s="1" t="str">
        <f t="shared" si="2"/>
        <v>1087095.40</v>
      </c>
      <c r="D3" s="2">
        <f t="shared" si="3"/>
        <v>1087095</v>
      </c>
      <c r="E3" s="3" t="str">
        <f t="shared" si="0"/>
        <v>40</v>
      </c>
      <c r="F3" s="5" t="s">
        <v>103</v>
      </c>
      <c r="G3" s="1">
        <v>319918</v>
      </c>
      <c r="H3" s="1" t="str">
        <f t="shared" si="1"/>
        <v>319918.0</v>
      </c>
      <c r="I3" s="2">
        <f t="shared" si="4"/>
        <v>319918</v>
      </c>
      <c r="J3" s="3">
        <f aca="true" t="shared" si="5" ref="J3:J24">IF(G3-INT(G3)&lt;&gt;0,RIGHT(H3,2),)</f>
        <v>0</v>
      </c>
    </row>
    <row r="4" spans="1:10" ht="23.25">
      <c r="A4" s="1">
        <f>9750+57715.94+110178.97+205819.1</f>
        <v>383464.01</v>
      </c>
      <c r="C4" s="1" t="str">
        <f t="shared" si="2"/>
        <v>383464.01</v>
      </c>
      <c r="D4" s="2">
        <f t="shared" si="3"/>
        <v>383464</v>
      </c>
      <c r="E4" s="3" t="str">
        <f t="shared" si="0"/>
        <v>01</v>
      </c>
      <c r="F4" s="5" t="s">
        <v>104</v>
      </c>
      <c r="G4" s="1">
        <v>205819.1</v>
      </c>
      <c r="H4" s="1" t="str">
        <f t="shared" si="1"/>
        <v>205819.10</v>
      </c>
      <c r="I4" s="2">
        <f t="shared" si="4"/>
        <v>205819</v>
      </c>
      <c r="J4" s="3" t="str">
        <f t="shared" si="5"/>
        <v>10</v>
      </c>
    </row>
    <row r="5" spans="1:10" ht="23.25">
      <c r="A5" s="1">
        <f>128509.6+120065+82360+171744</f>
        <v>502678.6</v>
      </c>
      <c r="C5" s="1" t="str">
        <f t="shared" si="2"/>
        <v>502678.60</v>
      </c>
      <c r="D5" s="2">
        <f t="shared" si="3"/>
        <v>502678</v>
      </c>
      <c r="E5" s="3" t="str">
        <f t="shared" si="0"/>
        <v>60</v>
      </c>
      <c r="F5" s="5" t="s">
        <v>105</v>
      </c>
      <c r="G5" s="1">
        <v>171744</v>
      </c>
      <c r="H5" s="1" t="str">
        <f t="shared" si="1"/>
        <v>171744.0</v>
      </c>
      <c r="I5" s="2">
        <f t="shared" si="4"/>
        <v>171744</v>
      </c>
      <c r="J5" s="3">
        <f t="shared" si="5"/>
        <v>0</v>
      </c>
    </row>
    <row r="6" spans="1:12" ht="23.25">
      <c r="A6" s="1">
        <f>5497811.4+12636384.79+6602198.72+5385702.97</f>
        <v>30122097.879999995</v>
      </c>
      <c r="C6" s="1" t="str">
        <f t="shared" si="2"/>
        <v>30122097.88</v>
      </c>
      <c r="D6" s="2">
        <f t="shared" si="3"/>
        <v>30122097</v>
      </c>
      <c r="E6" s="3" t="str">
        <f t="shared" si="0"/>
        <v>88</v>
      </c>
      <c r="F6" s="5" t="s">
        <v>106</v>
      </c>
      <c r="G6" s="1">
        <v>5385702.97</v>
      </c>
      <c r="H6" s="1" t="str">
        <f t="shared" si="1"/>
        <v>5385702.97</v>
      </c>
      <c r="I6" s="2">
        <f t="shared" si="4"/>
        <v>5385702</v>
      </c>
      <c r="J6" s="3" t="str">
        <f t="shared" si="5"/>
        <v>97</v>
      </c>
      <c r="L6" s="1"/>
    </row>
    <row r="7" spans="1:12" ht="23.25">
      <c r="A7" s="1">
        <f>12691077+12734477</f>
        <v>25425554</v>
      </c>
      <c r="C7" s="1" t="str">
        <f t="shared" si="2"/>
        <v>25425554.0</v>
      </c>
      <c r="D7" s="2">
        <f t="shared" si="3"/>
        <v>25425554</v>
      </c>
      <c r="E7" s="3">
        <f t="shared" si="0"/>
        <v>0</v>
      </c>
      <c r="F7" s="5" t="s">
        <v>114</v>
      </c>
      <c r="G7" s="1">
        <v>12734477</v>
      </c>
      <c r="H7" s="1" t="str">
        <f t="shared" si="1"/>
        <v>12734477.0</v>
      </c>
      <c r="I7" s="2">
        <f t="shared" si="4"/>
        <v>12734477</v>
      </c>
      <c r="J7" s="3">
        <f t="shared" si="5"/>
        <v>0</v>
      </c>
      <c r="K7" s="122"/>
      <c r="L7" s="122">
        <f>SUM(G2:G7)</f>
        <v>19836226.87</v>
      </c>
    </row>
    <row r="8" spans="1:10" ht="23.25">
      <c r="A8" s="1">
        <v>7000</v>
      </c>
      <c r="C8" s="1" t="str">
        <f t="shared" si="2"/>
        <v>7000.0</v>
      </c>
      <c r="D8" s="2">
        <f t="shared" si="3"/>
        <v>7000</v>
      </c>
      <c r="E8" s="3">
        <f t="shared" si="0"/>
        <v>0</v>
      </c>
      <c r="F8" s="5" t="s">
        <v>51</v>
      </c>
      <c r="G8" s="1">
        <v>7000</v>
      </c>
      <c r="H8" s="1" t="str">
        <f t="shared" si="1"/>
        <v>7000.0</v>
      </c>
      <c r="I8" s="2">
        <f t="shared" si="4"/>
        <v>7000</v>
      </c>
      <c r="J8" s="3">
        <f t="shared" si="5"/>
        <v>0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107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f>18500+9000+3000</f>
        <v>30500</v>
      </c>
      <c r="C10" s="1" t="str">
        <f t="shared" si="2"/>
        <v>30500.0</v>
      </c>
      <c r="D10" s="2">
        <f t="shared" si="3"/>
        <v>30500</v>
      </c>
      <c r="E10" s="3">
        <f t="shared" si="0"/>
        <v>0</v>
      </c>
      <c r="F10" s="5" t="s">
        <v>108</v>
      </c>
      <c r="G10" s="1">
        <v>3000</v>
      </c>
      <c r="H10" s="1" t="str">
        <f t="shared" si="1"/>
        <v>3000.0</v>
      </c>
      <c r="I10" s="2">
        <f t="shared" si="4"/>
        <v>3000</v>
      </c>
      <c r="J10" s="3">
        <f t="shared" si="5"/>
        <v>0</v>
      </c>
    </row>
    <row r="11" spans="1:10" ht="23.25">
      <c r="A11" s="1">
        <f>315896+128450+1211890+574450</f>
        <v>2230686</v>
      </c>
      <c r="C11" s="1" t="str">
        <f t="shared" si="2"/>
        <v>2230686.0</v>
      </c>
      <c r="D11" s="2">
        <f t="shared" si="3"/>
        <v>2230686</v>
      </c>
      <c r="E11" s="3">
        <f t="shared" si="0"/>
        <v>0</v>
      </c>
      <c r="F11" s="5" t="s">
        <v>109</v>
      </c>
      <c r="G11" s="114">
        <v>574450</v>
      </c>
      <c r="H11" s="1" t="str">
        <f t="shared" si="1"/>
        <v>574450.0</v>
      </c>
      <c r="I11" s="2">
        <f t="shared" si="4"/>
        <v>574450</v>
      </c>
      <c r="J11" s="3">
        <f t="shared" si="5"/>
        <v>0</v>
      </c>
    </row>
    <row r="12" spans="1:10" ht="23.25">
      <c r="A12" s="1">
        <f>72000+4587300+2289600</f>
        <v>6948900</v>
      </c>
      <c r="C12" s="1" t="str">
        <f t="shared" si="2"/>
        <v>6948900.0</v>
      </c>
      <c r="D12" s="2">
        <f t="shared" si="3"/>
        <v>6948900</v>
      </c>
      <c r="E12" s="3">
        <f t="shared" si="0"/>
        <v>0</v>
      </c>
      <c r="F12" s="5" t="s">
        <v>110</v>
      </c>
      <c r="G12" s="1">
        <v>2289600</v>
      </c>
      <c r="H12" s="1" t="str">
        <f t="shared" si="1"/>
        <v>2289600.0</v>
      </c>
      <c r="I12" s="2">
        <f t="shared" si="4"/>
        <v>2289600</v>
      </c>
      <c r="J12" s="3">
        <f t="shared" si="5"/>
        <v>0</v>
      </c>
    </row>
    <row r="13" spans="1:10" ht="23.25">
      <c r="A13" s="1">
        <v>32200</v>
      </c>
      <c r="C13" s="1" t="str">
        <f>TEXT(A13,"#.#0")</f>
        <v>32200.0</v>
      </c>
      <c r="D13" s="2">
        <f t="shared" si="3"/>
        <v>32200</v>
      </c>
      <c r="E13" s="3">
        <f>IF(A13-INT(A13)&lt;&gt;0,RIGHT(C13,2),)</f>
        <v>0</v>
      </c>
      <c r="F13" s="5" t="s">
        <v>244</v>
      </c>
      <c r="H13" s="1" t="str">
        <f t="shared" si="1"/>
        <v>.0</v>
      </c>
      <c r="I13" s="2">
        <f t="shared" si="4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86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f>906315.99+1080071.87+2607489.29+1421416.58</f>
        <v>6015293.73</v>
      </c>
      <c r="C15" s="1" t="str">
        <f t="shared" si="2"/>
        <v>6015293.73</v>
      </c>
      <c r="D15" s="2">
        <f t="shared" si="3"/>
        <v>6015293</v>
      </c>
      <c r="E15" s="3" t="str">
        <f t="shared" si="0"/>
        <v>73</v>
      </c>
      <c r="F15" s="5" t="s">
        <v>11</v>
      </c>
      <c r="G15" s="1">
        <v>1421416.58</v>
      </c>
      <c r="H15" s="1" t="str">
        <f>TEXT(G15,"#.#0")</f>
        <v>1421416.58</v>
      </c>
      <c r="I15" s="2">
        <f t="shared" si="4"/>
        <v>1421416</v>
      </c>
      <c r="J15" s="3" t="str">
        <f>IF(G15-INT(G15)&lt;&gt;0,RIGHT(H15,2),)</f>
        <v>58</v>
      </c>
    </row>
    <row r="16" spans="1:10" ht="23.25">
      <c r="A16" s="1">
        <f>13888+75000</f>
        <v>88888</v>
      </c>
      <c r="C16" s="1" t="str">
        <f t="shared" si="2"/>
        <v>88888.0</v>
      </c>
      <c r="D16" s="2">
        <f t="shared" si="3"/>
        <v>88888</v>
      </c>
      <c r="E16" s="3">
        <f t="shared" si="0"/>
        <v>0</v>
      </c>
      <c r="F16" s="8" t="s">
        <v>12</v>
      </c>
      <c r="G16" s="1">
        <v>75000</v>
      </c>
      <c r="H16" s="1" t="str">
        <f t="shared" si="1"/>
        <v>75000.0</v>
      </c>
      <c r="I16" s="2">
        <f t="shared" si="4"/>
        <v>75000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162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3"/>
        <v>0</v>
      </c>
      <c r="E18" s="3">
        <f>IF(A18-INT(A18)&lt;&gt;0,RIGHT(C18,2),)</f>
        <v>0</v>
      </c>
      <c r="F18" s="8" t="s">
        <v>191</v>
      </c>
      <c r="H18" s="1" t="str">
        <f t="shared" si="1"/>
        <v>.0</v>
      </c>
      <c r="I18" s="2">
        <f t="shared" si="4"/>
        <v>0</v>
      </c>
      <c r="J18" s="3">
        <f>IF(G18-INT(G18)&lt;&gt;0,RIGHT(H18,2),)</f>
        <v>0</v>
      </c>
    </row>
    <row r="19" spans="3:10" ht="23.25">
      <c r="C19" s="1" t="str">
        <f t="shared" si="2"/>
        <v>.0</v>
      </c>
      <c r="D19" s="2">
        <f t="shared" si="3"/>
        <v>0</v>
      </c>
      <c r="E19" s="3">
        <f t="shared" si="0"/>
        <v>0</v>
      </c>
      <c r="F19" s="8" t="s">
        <v>173</v>
      </c>
      <c r="H19" s="1" t="str">
        <f t="shared" si="1"/>
        <v>.0</v>
      </c>
      <c r="I19" s="2">
        <f t="shared" si="4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3"/>
        <v>0</v>
      </c>
      <c r="E20" s="3">
        <f>IF(A20-INT(A20)&lt;&gt;0,RIGHT(C20,2),)</f>
        <v>0</v>
      </c>
      <c r="F20" s="8" t="s">
        <v>202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3"/>
        <v>0</v>
      </c>
      <c r="E21" s="3">
        <f t="shared" si="0"/>
        <v>0</v>
      </c>
      <c r="F21" s="8" t="s">
        <v>174</v>
      </c>
      <c r="H21" s="1" t="str">
        <f t="shared" si="1"/>
        <v>.0</v>
      </c>
      <c r="I21" s="2">
        <f t="shared" si="4"/>
        <v>0</v>
      </c>
      <c r="J21" s="3">
        <f t="shared" si="5"/>
        <v>0</v>
      </c>
    </row>
    <row r="22" spans="1:10" ht="23.25">
      <c r="A22" s="1">
        <f>6205100+40100+4103600</f>
        <v>10348800</v>
      </c>
      <c r="C22" s="1" t="str">
        <f>TEXT(A22,"#.#0")</f>
        <v>10348800.0</v>
      </c>
      <c r="D22" s="2">
        <f t="shared" si="3"/>
        <v>10348800</v>
      </c>
      <c r="E22" s="3">
        <f>IF(A22-INT(A22)&lt;&gt;0,RIGHT(C22,2),)</f>
        <v>0</v>
      </c>
      <c r="F22" s="8" t="s">
        <v>281</v>
      </c>
      <c r="G22" s="1">
        <v>4103600</v>
      </c>
      <c r="H22" s="1" t="str">
        <f t="shared" si="1"/>
        <v>4103600.0</v>
      </c>
      <c r="I22" s="2">
        <f t="shared" si="4"/>
        <v>4103600</v>
      </c>
      <c r="J22" s="3">
        <f>IF(G22-INT(G22)&lt;&gt;0,RIGHT(H22,2),)</f>
        <v>0</v>
      </c>
    </row>
    <row r="23" spans="1:10" ht="23.25">
      <c r="A23" s="1">
        <f>984800+4000+979200</f>
        <v>1968000</v>
      </c>
      <c r="C23" s="1" t="str">
        <f>TEXT(A23,"#.#0")</f>
        <v>1968000.0</v>
      </c>
      <c r="D23" s="2">
        <f t="shared" si="3"/>
        <v>1968000</v>
      </c>
      <c r="E23" s="3">
        <f>IF(A23-INT(A23)&lt;&gt;0,RIGHT(C23,2),)</f>
        <v>0</v>
      </c>
      <c r="F23" s="8" t="s">
        <v>282</v>
      </c>
      <c r="G23" s="1">
        <v>979200</v>
      </c>
      <c r="H23" s="1" t="str">
        <f t="shared" si="1"/>
        <v>979200.0</v>
      </c>
      <c r="I23" s="2">
        <f t="shared" si="4"/>
        <v>979200</v>
      </c>
      <c r="J23" s="3">
        <f>IF(G23-INT(G23)&lt;&gt;0,RIGHT(H23,2),)</f>
        <v>0</v>
      </c>
    </row>
    <row r="24" spans="1:10" ht="23.25">
      <c r="A24" s="1">
        <v>112140</v>
      </c>
      <c r="C24" s="1" t="str">
        <f t="shared" si="2"/>
        <v>112140.0</v>
      </c>
      <c r="D24" s="2">
        <f t="shared" si="3"/>
        <v>112140</v>
      </c>
      <c r="E24" s="3">
        <f t="shared" si="0"/>
        <v>0</v>
      </c>
      <c r="F24" s="8" t="s">
        <v>283</v>
      </c>
      <c r="H24" s="1" t="str">
        <f t="shared" si="1"/>
        <v>.0</v>
      </c>
      <c r="I24" s="2">
        <f t="shared" si="4"/>
        <v>0</v>
      </c>
      <c r="J24" s="3">
        <f t="shared" si="5"/>
        <v>0</v>
      </c>
    </row>
    <row r="25" spans="1:10" ht="23.25">
      <c r="A25" s="1">
        <v>195500</v>
      </c>
      <c r="C25" s="1" t="str">
        <f t="shared" si="2"/>
        <v>195500.0</v>
      </c>
      <c r="D25" s="2">
        <f t="shared" si="3"/>
        <v>195500</v>
      </c>
      <c r="E25" s="3">
        <f t="shared" si="0"/>
        <v>0</v>
      </c>
      <c r="F25" s="8" t="s">
        <v>284</v>
      </c>
      <c r="H25" s="1" t="str">
        <f t="shared" si="1"/>
        <v>.0</v>
      </c>
      <c r="I25" s="2">
        <f t="shared" si="4"/>
        <v>0</v>
      </c>
      <c r="J25" s="3">
        <f aca="true" t="shared" si="6" ref="J25:J37">IF(G25-INT(G25)&lt;&gt;0,RIGHT(H25,2),)</f>
        <v>0</v>
      </c>
    </row>
    <row r="26" spans="1:10" ht="23.25">
      <c r="A26" s="1">
        <v>11275</v>
      </c>
      <c r="C26" s="1" t="str">
        <f t="shared" si="2"/>
        <v>11275.0</v>
      </c>
      <c r="D26" s="2">
        <f t="shared" si="3"/>
        <v>11275</v>
      </c>
      <c r="E26" s="3">
        <f t="shared" si="0"/>
        <v>0</v>
      </c>
      <c r="F26" s="8" t="s">
        <v>285</v>
      </c>
      <c r="H26" s="1" t="str">
        <f t="shared" si="1"/>
        <v>.0</v>
      </c>
      <c r="I26" s="2">
        <f t="shared" si="4"/>
        <v>0</v>
      </c>
      <c r="J26" s="3">
        <f t="shared" si="6"/>
        <v>0</v>
      </c>
    </row>
    <row r="27" spans="1:10" ht="23.25">
      <c r="A27" s="1">
        <v>30000</v>
      </c>
      <c r="C27" s="1" t="str">
        <f t="shared" si="2"/>
        <v>30000.0</v>
      </c>
      <c r="D27" s="2">
        <f t="shared" si="3"/>
        <v>30000</v>
      </c>
      <c r="E27" s="3">
        <f t="shared" si="0"/>
        <v>0</v>
      </c>
      <c r="F27" s="8" t="s">
        <v>288</v>
      </c>
      <c r="H27" s="1" t="str">
        <f t="shared" si="1"/>
        <v>.0</v>
      </c>
      <c r="I27" s="2">
        <f t="shared" si="4"/>
        <v>0</v>
      </c>
      <c r="J27" s="3">
        <f t="shared" si="6"/>
        <v>0</v>
      </c>
    </row>
    <row r="28" spans="1:10" ht="23.25">
      <c r="A28" s="1">
        <f>11512+2725</f>
        <v>14237</v>
      </c>
      <c r="C28" s="1" t="str">
        <f>TEXT(A28,"#.#0")</f>
        <v>14237.0</v>
      </c>
      <c r="D28" s="2">
        <f t="shared" si="3"/>
        <v>14237</v>
      </c>
      <c r="E28" s="3">
        <f>IF(A28-INT(A28)&lt;&gt;0,RIGHT(C28,2),)</f>
        <v>0</v>
      </c>
      <c r="F28" s="8" t="s">
        <v>308</v>
      </c>
      <c r="G28" s="1">
        <v>2725</v>
      </c>
      <c r="H28" s="1" t="str">
        <f t="shared" si="1"/>
        <v>2725.0</v>
      </c>
      <c r="I28" s="2">
        <f t="shared" si="4"/>
        <v>2725</v>
      </c>
      <c r="J28" s="3">
        <f t="shared" si="6"/>
        <v>0</v>
      </c>
    </row>
    <row r="29" spans="1:10" ht="23.25">
      <c r="A29" s="1">
        <f>230238.72+54500</f>
        <v>284738.72</v>
      </c>
      <c r="C29" s="1" t="str">
        <f>TEXT(A29,"#.#0")</f>
        <v>284738.72</v>
      </c>
      <c r="D29" s="2">
        <f t="shared" si="3"/>
        <v>284738</v>
      </c>
      <c r="E29" s="3" t="str">
        <f>IF(A29-INT(A29)&lt;&gt;0,RIGHT(C29,2),)</f>
        <v>72</v>
      </c>
      <c r="F29" s="8" t="s">
        <v>176</v>
      </c>
      <c r="G29" s="1">
        <v>54500</v>
      </c>
      <c r="H29" s="1" t="str">
        <f t="shared" si="1"/>
        <v>54500.0</v>
      </c>
      <c r="I29" s="2">
        <f t="shared" si="4"/>
        <v>54500</v>
      </c>
      <c r="J29" s="3">
        <f>IF(G29-INT(G29)&lt;&gt;0,RIGHT(H29,2),)</f>
        <v>0</v>
      </c>
    </row>
    <row r="30" spans="1:10" ht="23.25">
      <c r="A30" s="1">
        <v>3000</v>
      </c>
      <c r="C30" s="1" t="str">
        <f aca="true" t="shared" si="7" ref="C30:C46">TEXT(A30,"#.#0")</f>
        <v>3000.0</v>
      </c>
      <c r="D30" s="2">
        <f aca="true" t="shared" si="8" ref="D30:D50">INT(C30)</f>
        <v>3000</v>
      </c>
      <c r="E30" s="3">
        <f t="shared" si="0"/>
        <v>0</v>
      </c>
      <c r="F30" s="8" t="s">
        <v>178</v>
      </c>
      <c r="H30" s="1" t="str">
        <f aca="true" t="shared" si="9" ref="H30:H50">TEXT(G30,"#.#0")</f>
        <v>.0</v>
      </c>
      <c r="I30" s="2">
        <f aca="true" t="shared" si="10" ref="I30:I50">INT(H30)</f>
        <v>0</v>
      </c>
      <c r="J30" s="3">
        <f t="shared" si="6"/>
        <v>0</v>
      </c>
    </row>
    <row r="31" spans="1:10" ht="23.25">
      <c r="A31" s="1">
        <v>66310</v>
      </c>
      <c r="C31" s="1" t="str">
        <f t="shared" si="7"/>
        <v>66310.0</v>
      </c>
      <c r="D31" s="2">
        <f t="shared" si="8"/>
        <v>66310</v>
      </c>
      <c r="E31" s="3">
        <f t="shared" si="0"/>
        <v>0</v>
      </c>
      <c r="F31" s="8" t="s">
        <v>179</v>
      </c>
      <c r="H31" s="1" t="str">
        <f t="shared" si="9"/>
        <v>.0</v>
      </c>
      <c r="I31" s="2">
        <f t="shared" si="10"/>
        <v>0</v>
      </c>
      <c r="J31" s="3">
        <f t="shared" si="6"/>
        <v>0</v>
      </c>
    </row>
    <row r="32" spans="1:10" ht="23.25">
      <c r="A32" s="1">
        <v>5938</v>
      </c>
      <c r="C32" s="1" t="str">
        <f>TEXT(A32,"#.#0")</f>
        <v>5938.0</v>
      </c>
      <c r="D32" s="2">
        <f t="shared" si="8"/>
        <v>5938</v>
      </c>
      <c r="E32" s="3">
        <f>IF(A32-INT(A32)&lt;&gt;0,RIGHT(C32,2),)</f>
        <v>0</v>
      </c>
      <c r="F32" s="8" t="s">
        <v>219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49061</v>
      </c>
      <c r="C33" s="1" t="str">
        <f>TEXT(A33,"#.#0")</f>
        <v>49061.0</v>
      </c>
      <c r="D33" s="2">
        <f t="shared" si="8"/>
        <v>49061</v>
      </c>
      <c r="E33" s="3">
        <f>IF(A33-INT(A33)&lt;&gt;0,RIGHT(C33,2),)</f>
        <v>0</v>
      </c>
      <c r="F33" s="8" t="s">
        <v>180</v>
      </c>
      <c r="H33" s="1" t="str">
        <f t="shared" si="9"/>
        <v>.0</v>
      </c>
      <c r="I33" s="2">
        <f t="shared" si="10"/>
        <v>0</v>
      </c>
      <c r="J33" s="3">
        <f>IF(G33-INT(G33)&lt;&gt;0,RIGHT(H33,2),)</f>
        <v>0</v>
      </c>
    </row>
    <row r="34" spans="1:10" ht="23.25">
      <c r="A34" s="1">
        <v>94500</v>
      </c>
      <c r="C34" s="1" t="str">
        <f>TEXT(A34,"#.#0")</f>
        <v>94500.0</v>
      </c>
      <c r="D34" s="2">
        <f t="shared" si="8"/>
        <v>94500</v>
      </c>
      <c r="E34" s="3">
        <f>IF(A34-INT(A34)&lt;&gt;0,RIGHT(C34,2),)</f>
        <v>0</v>
      </c>
      <c r="F34" s="8" t="s">
        <v>289</v>
      </c>
      <c r="H34" s="1" t="str">
        <f t="shared" si="9"/>
        <v>.0</v>
      </c>
      <c r="I34" s="2">
        <f t="shared" si="10"/>
        <v>0</v>
      </c>
      <c r="J34" s="3">
        <f t="shared" si="6"/>
        <v>0</v>
      </c>
    </row>
    <row r="35" spans="1:10" ht="23.25">
      <c r="A35" s="1">
        <v>14085</v>
      </c>
      <c r="C35" s="1" t="str">
        <f t="shared" si="7"/>
        <v>14085.0</v>
      </c>
      <c r="D35" s="2">
        <f t="shared" si="8"/>
        <v>14085</v>
      </c>
      <c r="E35" s="3">
        <f t="shared" si="0"/>
        <v>0</v>
      </c>
      <c r="F35" s="8" t="s">
        <v>181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3422</v>
      </c>
      <c r="C36" s="1" t="str">
        <f>TEXT(A36,"#.#0")</f>
        <v>3422.0</v>
      </c>
      <c r="D36" s="2">
        <f t="shared" si="8"/>
        <v>3422</v>
      </c>
      <c r="E36" s="3">
        <f>IF(A36-INT(A36)&lt;&gt;0,RIGHT(C36,2),)</f>
        <v>0</v>
      </c>
      <c r="F36" s="8" t="s">
        <v>220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51361</v>
      </c>
      <c r="C37" s="1" t="str">
        <f t="shared" si="7"/>
        <v>51361.0</v>
      </c>
      <c r="D37" s="2">
        <f t="shared" si="8"/>
        <v>51361</v>
      </c>
      <c r="E37" s="3">
        <f t="shared" si="0"/>
        <v>0</v>
      </c>
      <c r="F37" s="8" t="s">
        <v>182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18000</v>
      </c>
      <c r="C38" s="1" t="str">
        <f t="shared" si="7"/>
        <v>18000.0</v>
      </c>
      <c r="D38" s="2">
        <f t="shared" si="8"/>
        <v>18000</v>
      </c>
      <c r="E38" s="3">
        <f t="shared" si="0"/>
        <v>0</v>
      </c>
      <c r="F38" s="8" t="s">
        <v>183</v>
      </c>
      <c r="H38" s="1" t="str">
        <f t="shared" si="9"/>
        <v>.0</v>
      </c>
      <c r="I38" s="2">
        <f t="shared" si="10"/>
        <v>0</v>
      </c>
      <c r="J38" s="3">
        <f aca="true" t="shared" si="11" ref="J38:J46">IF(G38-INT(G38)&lt;&gt;0,RIGHT(H38,2),)</f>
        <v>0</v>
      </c>
    </row>
    <row r="39" spans="1:10" ht="23.25">
      <c r="A39" s="1">
        <v>1427</v>
      </c>
      <c r="C39" s="1" t="str">
        <f>TEXT(A39,"#.#0")</f>
        <v>1427.0</v>
      </c>
      <c r="D39" s="2">
        <f t="shared" si="8"/>
        <v>1427</v>
      </c>
      <c r="E39" s="3">
        <f>IF(A39-INT(A39)&lt;&gt;0,RIGHT(C39,2),)</f>
        <v>0</v>
      </c>
      <c r="F39" s="8" t="s">
        <v>221</v>
      </c>
      <c r="H39" s="1" t="str">
        <f t="shared" si="9"/>
        <v>.0</v>
      </c>
      <c r="I39" s="2">
        <f t="shared" si="10"/>
        <v>0</v>
      </c>
      <c r="J39" s="3">
        <f>IF(G39-INT(G39)&lt;&gt;0,RIGHT(H39,2),)</f>
        <v>0</v>
      </c>
    </row>
    <row r="40" spans="1:10" ht="23.25">
      <c r="A40" s="1">
        <v>37505</v>
      </c>
      <c r="C40" s="1" t="str">
        <f t="shared" si="7"/>
        <v>37505.0</v>
      </c>
      <c r="D40" s="2">
        <f t="shared" si="8"/>
        <v>37505</v>
      </c>
      <c r="E40" s="3">
        <f t="shared" si="0"/>
        <v>0</v>
      </c>
      <c r="F40" s="8" t="s">
        <v>196</v>
      </c>
      <c r="H40" s="1" t="str">
        <f t="shared" si="9"/>
        <v>.0</v>
      </c>
      <c r="I40" s="2">
        <f t="shared" si="10"/>
        <v>0</v>
      </c>
      <c r="J40" s="3">
        <f t="shared" si="11"/>
        <v>0</v>
      </c>
    </row>
    <row r="41" spans="1:10" ht="23.25">
      <c r="A41" s="1">
        <v>36132</v>
      </c>
      <c r="C41" s="1" t="str">
        <f>TEXT(A41,"#.#0")</f>
        <v>36132.0</v>
      </c>
      <c r="D41" s="2">
        <f t="shared" si="8"/>
        <v>36132</v>
      </c>
      <c r="E41" s="3">
        <f>IF(A41-INT(A41)&lt;&gt;0,RIGHT(C41,2),)</f>
        <v>0</v>
      </c>
      <c r="F41" s="8" t="s">
        <v>201</v>
      </c>
      <c r="H41" s="1" t="str">
        <f t="shared" si="9"/>
        <v>.0</v>
      </c>
      <c r="I41" s="2">
        <f t="shared" si="10"/>
        <v>0</v>
      </c>
      <c r="J41" s="3">
        <f>IF(G41-INT(G41)&lt;&gt;0,RIGHT(H41,2),)</f>
        <v>0</v>
      </c>
    </row>
    <row r="42" spans="1:10" ht="23.25">
      <c r="A42" s="1">
        <v>7070</v>
      </c>
      <c r="C42" s="1" t="str">
        <f>TEXT(A42,"#.#0")</f>
        <v>7070.0</v>
      </c>
      <c r="D42" s="2">
        <f t="shared" si="8"/>
        <v>7070</v>
      </c>
      <c r="E42" s="3">
        <f>IF(A42-INT(A42)&lt;&gt;0,RIGHT(C42,2),)</f>
        <v>0</v>
      </c>
      <c r="F42" s="8" t="s">
        <v>212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8580</v>
      </c>
      <c r="C43" s="1" t="str">
        <f t="shared" si="7"/>
        <v>8580.0</v>
      </c>
      <c r="D43" s="2">
        <f t="shared" si="8"/>
        <v>8580</v>
      </c>
      <c r="E43" s="3">
        <f t="shared" si="0"/>
        <v>0</v>
      </c>
      <c r="F43" s="8" t="s">
        <v>317</v>
      </c>
      <c r="H43" s="1" t="str">
        <f t="shared" si="9"/>
        <v>.0</v>
      </c>
      <c r="I43" s="2">
        <f t="shared" si="10"/>
        <v>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185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186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187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1:10" ht="23.25">
      <c r="A47" s="1">
        <f>12000+12000</f>
        <v>24000</v>
      </c>
      <c r="C47" s="1" t="str">
        <f>TEXT(A47,"#.#0")</f>
        <v>24000.0</v>
      </c>
      <c r="D47" s="2">
        <f t="shared" si="8"/>
        <v>24000</v>
      </c>
      <c r="E47" s="3">
        <f>IF(A47-INT(A47)&lt;&gt;0,RIGHT(C47,2),)</f>
        <v>0</v>
      </c>
      <c r="F47" s="8" t="s">
        <v>290</v>
      </c>
      <c r="G47" s="1">
        <v>12000</v>
      </c>
      <c r="H47" s="1" t="str">
        <f t="shared" si="9"/>
        <v>12000.0</v>
      </c>
      <c r="I47" s="2">
        <f t="shared" si="10"/>
        <v>12000</v>
      </c>
      <c r="J47" s="3">
        <f aca="true" t="shared" si="12" ref="J47:J54">IF(G47-INT(G47)&lt;&gt;0,RIGHT(H47,2),)</f>
        <v>0</v>
      </c>
    </row>
    <row r="48" spans="1:10" ht="23.25">
      <c r="A48" s="1">
        <v>10500</v>
      </c>
      <c r="C48" s="1" t="str">
        <f>TEXT(A48,"#.#0")</f>
        <v>10500.0</v>
      </c>
      <c r="D48" s="2">
        <f t="shared" si="8"/>
        <v>10500</v>
      </c>
      <c r="E48" s="3">
        <f>IF(A48-INT(A48)&lt;&gt;0,RIGHT(C48,2),)</f>
        <v>0</v>
      </c>
      <c r="F48" s="8" t="s">
        <v>318</v>
      </c>
      <c r="H48" s="1" t="str">
        <f t="shared" si="9"/>
        <v>.0</v>
      </c>
      <c r="I48" s="2">
        <f t="shared" si="10"/>
        <v>0</v>
      </c>
      <c r="J48" s="3">
        <f t="shared" si="12"/>
        <v>0</v>
      </c>
    </row>
    <row r="49" spans="1:10" ht="23.25">
      <c r="A49" s="1">
        <v>34200</v>
      </c>
      <c r="C49" s="1" t="str">
        <f>TEXT(A49,"#.#0")</f>
        <v>34200.0</v>
      </c>
      <c r="D49" s="2">
        <f t="shared" si="8"/>
        <v>34200</v>
      </c>
      <c r="E49" s="3">
        <f>IF(A49-INT(A49)&lt;&gt;0,RIGHT(C49,2),)</f>
        <v>0</v>
      </c>
      <c r="F49" s="8" t="s">
        <v>327</v>
      </c>
      <c r="G49" s="1">
        <v>34200</v>
      </c>
      <c r="H49" s="1" t="str">
        <f t="shared" si="9"/>
        <v>34200.0</v>
      </c>
      <c r="I49" s="2">
        <f t="shared" si="10"/>
        <v>34200</v>
      </c>
      <c r="J49" s="3">
        <f>IF(G49-INT(G49)&lt;&gt;0,RIGHT(H49,2),)</f>
        <v>0</v>
      </c>
    </row>
    <row r="50" spans="1:10" ht="23.25">
      <c r="A50" s="1">
        <v>1710</v>
      </c>
      <c r="C50" s="1" t="str">
        <f>TEXT(A50,"#.#0")</f>
        <v>1710.0</v>
      </c>
      <c r="D50" s="2">
        <f t="shared" si="8"/>
        <v>1710</v>
      </c>
      <c r="E50" s="3">
        <f>IF(A50-INT(A50)&lt;&gt;0,RIGHT(C50,2),)</f>
        <v>0</v>
      </c>
      <c r="F50" s="8" t="s">
        <v>328</v>
      </c>
      <c r="G50" s="1">
        <v>1710</v>
      </c>
      <c r="H50" s="1" t="str">
        <f t="shared" si="9"/>
        <v>1710.0</v>
      </c>
      <c r="I50" s="2">
        <f t="shared" si="10"/>
        <v>1710</v>
      </c>
      <c r="J50" s="3">
        <f>IF(G50-INT(G50)&lt;&gt;0,RIGHT(H50,2),)</f>
        <v>0</v>
      </c>
    </row>
    <row r="51" spans="3:10" ht="23.25">
      <c r="C51" s="1" t="str">
        <f t="shared" si="2"/>
        <v>.0</v>
      </c>
      <c r="D51" s="2">
        <f t="shared" si="3"/>
        <v>0</v>
      </c>
      <c r="E51" s="3">
        <f t="shared" si="0"/>
        <v>0</v>
      </c>
      <c r="F51" s="8" t="s">
        <v>132</v>
      </c>
      <c r="H51" s="1" t="str">
        <f t="shared" si="1"/>
        <v>.0</v>
      </c>
      <c r="I51" s="2">
        <f t="shared" si="4"/>
        <v>0</v>
      </c>
      <c r="J51" s="3">
        <f t="shared" si="12"/>
        <v>0</v>
      </c>
    </row>
    <row r="52" spans="3:10" ht="23.25">
      <c r="C52" s="1" t="str">
        <f t="shared" si="2"/>
        <v>.0</v>
      </c>
      <c r="D52" s="2">
        <f t="shared" si="3"/>
        <v>0</v>
      </c>
      <c r="E52" s="113">
        <f t="shared" si="0"/>
        <v>0</v>
      </c>
      <c r="F52" s="112" t="s">
        <v>97</v>
      </c>
      <c r="H52" s="1" t="str">
        <f t="shared" si="1"/>
        <v>.0</v>
      </c>
      <c r="I52" s="2">
        <f t="shared" si="4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3"/>
        <v>0</v>
      </c>
      <c r="E53" s="113">
        <f t="shared" si="0"/>
        <v>0</v>
      </c>
      <c r="F53" s="112" t="s">
        <v>22</v>
      </c>
      <c r="H53" s="1" t="str">
        <f t="shared" si="1"/>
        <v>.0</v>
      </c>
      <c r="I53" s="2">
        <f t="shared" si="4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3"/>
        <v>0</v>
      </c>
      <c r="E54" s="113">
        <f t="shared" si="0"/>
        <v>0</v>
      </c>
      <c r="F54" s="112" t="s">
        <v>250</v>
      </c>
      <c r="H54" s="1" t="str">
        <f t="shared" si="1"/>
        <v>.0</v>
      </c>
      <c r="I54" s="2">
        <f t="shared" si="4"/>
        <v>0</v>
      </c>
      <c r="J54" s="3">
        <f t="shared" si="12"/>
        <v>0</v>
      </c>
    </row>
    <row r="55" spans="1:10" ht="23.25">
      <c r="A55" s="1">
        <f>500+500</f>
        <v>1000</v>
      </c>
      <c r="C55" s="1" t="str">
        <f t="shared" si="2"/>
        <v>1000.0</v>
      </c>
      <c r="D55" s="2">
        <f t="shared" si="3"/>
        <v>1000</v>
      </c>
      <c r="E55" s="113">
        <f t="shared" si="0"/>
        <v>0</v>
      </c>
      <c r="F55" s="112" t="s">
        <v>14</v>
      </c>
      <c r="G55" s="1">
        <v>500</v>
      </c>
      <c r="H55" s="1" t="str">
        <f t="shared" si="1"/>
        <v>500.0</v>
      </c>
      <c r="I55" s="2">
        <f t="shared" si="4"/>
        <v>500</v>
      </c>
      <c r="J55" s="3">
        <f aca="true" t="shared" si="13" ref="J55:J63">IF(G55-INT(G55)&lt;&gt;0,RIGHT(H55,2),)</f>
        <v>0</v>
      </c>
    </row>
    <row r="56" spans="3:10" ht="23.25">
      <c r="C56" s="1" t="str">
        <f t="shared" si="2"/>
        <v>.0</v>
      </c>
      <c r="D56" s="2">
        <f t="shared" si="3"/>
        <v>0</v>
      </c>
      <c r="E56" s="113">
        <f t="shared" si="0"/>
        <v>0</v>
      </c>
      <c r="F56" s="112" t="s">
        <v>158</v>
      </c>
      <c r="H56" s="1" t="str">
        <f t="shared" si="1"/>
        <v>.0</v>
      </c>
      <c r="I56" s="2">
        <f t="shared" si="4"/>
        <v>0</v>
      </c>
      <c r="J56" s="3">
        <f t="shared" si="13"/>
        <v>0</v>
      </c>
    </row>
    <row r="57" spans="3:10" ht="23.25">
      <c r="C57" s="1" t="str">
        <f t="shared" si="2"/>
        <v>.0</v>
      </c>
      <c r="D57" s="2">
        <f t="shared" si="3"/>
        <v>0</v>
      </c>
      <c r="E57" s="113">
        <f t="shared" si="0"/>
        <v>0</v>
      </c>
      <c r="F57" s="112" t="s">
        <v>15</v>
      </c>
      <c r="H57" s="1" t="str">
        <f t="shared" si="1"/>
        <v>.0</v>
      </c>
      <c r="I57" s="2">
        <f t="shared" si="4"/>
        <v>0</v>
      </c>
      <c r="J57" s="3">
        <f t="shared" si="13"/>
        <v>0</v>
      </c>
    </row>
    <row r="58" spans="3:10" ht="23.25">
      <c r="C58" s="1" t="str">
        <f t="shared" si="2"/>
        <v>.0</v>
      </c>
      <c r="D58" s="2">
        <f t="shared" si="3"/>
        <v>0</v>
      </c>
      <c r="E58" s="113">
        <f t="shared" si="0"/>
        <v>0</v>
      </c>
      <c r="F58" s="112" t="s">
        <v>16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3:10" ht="23.25">
      <c r="C59" s="1" t="str">
        <f t="shared" si="2"/>
        <v>.0</v>
      </c>
      <c r="D59" s="2">
        <f t="shared" si="3"/>
        <v>0</v>
      </c>
      <c r="E59" s="113">
        <f t="shared" si="0"/>
        <v>0</v>
      </c>
      <c r="F59" s="112" t="s">
        <v>17</v>
      </c>
      <c r="H59" s="1" t="str">
        <f t="shared" si="1"/>
        <v>.0</v>
      </c>
      <c r="I59" s="2">
        <f t="shared" si="4"/>
        <v>0</v>
      </c>
      <c r="J59" s="3">
        <f t="shared" si="13"/>
        <v>0</v>
      </c>
    </row>
    <row r="60" spans="1:10" ht="23.25">
      <c r="A60" s="1">
        <v>3781</v>
      </c>
      <c r="C60" s="1" t="str">
        <f t="shared" si="2"/>
        <v>3781.0</v>
      </c>
      <c r="D60" s="2">
        <f t="shared" si="3"/>
        <v>3781</v>
      </c>
      <c r="E60" s="113">
        <f t="shared" si="0"/>
        <v>0</v>
      </c>
      <c r="F60" s="112" t="s">
        <v>19</v>
      </c>
      <c r="H60" s="1" t="str">
        <f t="shared" si="1"/>
        <v>.0</v>
      </c>
      <c r="I60" s="2">
        <f t="shared" si="4"/>
        <v>0</v>
      </c>
      <c r="J60" s="3">
        <f t="shared" si="13"/>
        <v>0</v>
      </c>
    </row>
    <row r="61" spans="3:10" ht="23.25">
      <c r="C61" s="1" t="str">
        <f>TEXT(A61,"#.#0")</f>
        <v>.0</v>
      </c>
      <c r="D61" s="2">
        <f t="shared" si="3"/>
        <v>0</v>
      </c>
      <c r="E61" s="113">
        <f>IF(A61-INT(A61)&lt;&gt;0,RIGHT(C61,2),)</f>
        <v>0</v>
      </c>
      <c r="F61" s="112" t="s">
        <v>10</v>
      </c>
      <c r="H61" s="1" t="str">
        <f t="shared" si="1"/>
        <v>.0</v>
      </c>
      <c r="I61" s="2">
        <f t="shared" si="4"/>
        <v>0</v>
      </c>
      <c r="J61" s="3">
        <f>IF(G61-INT(G61)&lt;&gt;0,RIGHT(H61,2),)</f>
        <v>0</v>
      </c>
    </row>
    <row r="62" spans="3:10" ht="23.25">
      <c r="C62" s="1" t="str">
        <f t="shared" si="2"/>
        <v>.0</v>
      </c>
      <c r="D62" s="2">
        <f t="shared" si="3"/>
        <v>0</v>
      </c>
      <c r="E62" s="113">
        <f t="shared" si="0"/>
        <v>0</v>
      </c>
      <c r="F62" s="112" t="s">
        <v>121</v>
      </c>
      <c r="H62" s="1" t="str">
        <f t="shared" si="1"/>
        <v>.0</v>
      </c>
      <c r="I62" s="2">
        <f t="shared" si="4"/>
        <v>0</v>
      </c>
      <c r="J62" s="3">
        <f t="shared" si="13"/>
        <v>0</v>
      </c>
    </row>
    <row r="63" spans="3:10" ht="23.25">
      <c r="C63" s="1"/>
      <c r="D63" s="2"/>
      <c r="E63" s="3"/>
      <c r="F63" s="54"/>
      <c r="H63" s="1" t="str">
        <f t="shared" si="1"/>
        <v>.0</v>
      </c>
      <c r="I63" s="2">
        <f t="shared" si="4"/>
        <v>0</v>
      </c>
      <c r="J63" s="3">
        <f t="shared" si="13"/>
        <v>0</v>
      </c>
    </row>
    <row r="64" spans="3:10" ht="23.25">
      <c r="C64" s="1"/>
      <c r="D64" s="2"/>
      <c r="E64" s="3"/>
      <c r="F64" s="54"/>
      <c r="H64" s="1"/>
      <c r="I64" s="2"/>
      <c r="J64" s="3"/>
    </row>
    <row r="65" spans="3:10" ht="23.25">
      <c r="C65" s="1"/>
      <c r="D65" s="2"/>
      <c r="E65" s="3"/>
      <c r="F65" s="54"/>
      <c r="H65" s="1"/>
      <c r="I65" s="2"/>
      <c r="J65" s="3"/>
    </row>
    <row r="66" spans="1:10" ht="23.25">
      <c r="A66" s="1">
        <f>SUM(A2:A65)</f>
        <v>87627586.49</v>
      </c>
      <c r="C66" s="1" t="str">
        <f t="shared" si="2"/>
        <v>87627586.49</v>
      </c>
      <c r="D66" s="2">
        <f t="shared" si="3"/>
        <v>87627586</v>
      </c>
      <c r="E66" s="3" t="str">
        <f>IF(A66-INT(A66)&lt;&gt;0,RIGHT(C66,2),)</f>
        <v>49</v>
      </c>
      <c r="F66" s="109" t="s">
        <v>27</v>
      </c>
      <c r="G66" s="1">
        <f>SUM(G2:G65)</f>
        <v>29395128.450000003</v>
      </c>
      <c r="H66" s="1" t="str">
        <f>TEXT(G66,"#.#0")</f>
        <v>29395128.45</v>
      </c>
      <c r="I66" s="2">
        <f t="shared" si="4"/>
        <v>29395128</v>
      </c>
      <c r="J66" s="3" t="str">
        <f>IF(G66-INT(G66)&lt;&gt;0,RIGHT(H66,2),)</f>
        <v>45</v>
      </c>
    </row>
    <row r="67" spans="3:10" ht="23.25">
      <c r="C67" s="1"/>
      <c r="D67" s="2"/>
      <c r="E67" s="3"/>
      <c r="H67" s="1" t="str">
        <f aca="true" t="shared" si="14" ref="H67:H132">TEXT(G67,"#.#0")</f>
        <v>.0</v>
      </c>
      <c r="I67" s="2"/>
      <c r="J67" s="3"/>
    </row>
    <row r="68" spans="1:13" ht="23.25">
      <c r="A68" s="1">
        <f>88141.97+440557.09+2975898.18+336760.83</f>
        <v>3841358.0700000003</v>
      </c>
      <c r="C68" s="1" t="str">
        <f t="shared" si="2"/>
        <v>3841358.07</v>
      </c>
      <c r="D68" s="2">
        <f t="shared" si="3"/>
        <v>3841358</v>
      </c>
      <c r="E68" s="3" t="str">
        <f aca="true" t="shared" si="15" ref="E68:E105">IF(A68-INT(A68)&lt;&gt;0,RIGHT(C68,2),)</f>
        <v>07</v>
      </c>
      <c r="F68" s="7" t="s">
        <v>14</v>
      </c>
      <c r="G68" s="1">
        <v>336760.83</v>
      </c>
      <c r="H68" s="1" t="str">
        <f t="shared" si="14"/>
        <v>336760.83</v>
      </c>
      <c r="I68" s="2">
        <f t="shared" si="4"/>
        <v>336760</v>
      </c>
      <c r="J68" s="3" t="str">
        <f>IF(G68-INT(G68)&lt;&gt;0,RIGHT(H68,2),)</f>
        <v>83</v>
      </c>
      <c r="M68" s="1"/>
    </row>
    <row r="69" spans="1:13" ht="23.25">
      <c r="A69" s="1">
        <f>353160+353160+340458.39+337410</f>
        <v>1384188.3900000001</v>
      </c>
      <c r="C69" s="1" t="str">
        <f t="shared" si="2"/>
        <v>1384188.39</v>
      </c>
      <c r="D69" s="2">
        <f t="shared" si="3"/>
        <v>1384188</v>
      </c>
      <c r="E69" s="3" t="str">
        <f t="shared" si="15"/>
        <v>39</v>
      </c>
      <c r="F69" s="7" t="s">
        <v>157</v>
      </c>
      <c r="G69" s="1">
        <v>337410</v>
      </c>
      <c r="H69" s="1" t="str">
        <f t="shared" si="14"/>
        <v>337410.0</v>
      </c>
      <c r="I69" s="2">
        <f t="shared" si="4"/>
        <v>337410</v>
      </c>
      <c r="J69" s="3">
        <f aca="true" t="shared" si="16" ref="J69:J105">IF(G69-INT(G69)&lt;&gt;0,RIGHT(H69,2),)</f>
        <v>0</v>
      </c>
      <c r="M69" s="1"/>
    </row>
    <row r="70" spans="1:13" ht="23.25">
      <c r="A70" s="1">
        <f>1654379.03+1775574.2+1745690.62+1828218.71</f>
        <v>7003862.56</v>
      </c>
      <c r="C70" s="1" t="str">
        <f t="shared" si="2"/>
        <v>7003862.56</v>
      </c>
      <c r="D70" s="2">
        <f t="shared" si="3"/>
        <v>7003862</v>
      </c>
      <c r="E70" s="3" t="str">
        <f t="shared" si="15"/>
        <v>56</v>
      </c>
      <c r="F70" s="7" t="s">
        <v>236</v>
      </c>
      <c r="G70" s="1">
        <v>1828218.71</v>
      </c>
      <c r="H70" s="1" t="str">
        <f t="shared" si="14"/>
        <v>1828218.71</v>
      </c>
      <c r="I70" s="2">
        <f t="shared" si="4"/>
        <v>1828218</v>
      </c>
      <c r="J70" s="3" t="str">
        <f>IF(G70-INT(G70)&lt;&gt;0,RIGHT(H70,2),)</f>
        <v>71</v>
      </c>
      <c r="M70" s="1"/>
    </row>
    <row r="71" spans="1:13" ht="23.25">
      <c r="A71" s="1">
        <f>74105+81145+77625+79815</f>
        <v>312690</v>
      </c>
      <c r="C71" s="1" t="str">
        <f t="shared" si="2"/>
        <v>312690.0</v>
      </c>
      <c r="D71" s="2">
        <f t="shared" si="3"/>
        <v>312690</v>
      </c>
      <c r="E71" s="3">
        <f t="shared" si="15"/>
        <v>0</v>
      </c>
      <c r="F71" s="7" t="s">
        <v>237</v>
      </c>
      <c r="G71" s="1">
        <v>79815</v>
      </c>
      <c r="H71" s="1" t="str">
        <f t="shared" si="14"/>
        <v>79815.0</v>
      </c>
      <c r="I71" s="2">
        <f t="shared" si="4"/>
        <v>79815</v>
      </c>
      <c r="J71" s="3">
        <f t="shared" si="16"/>
        <v>0</v>
      </c>
      <c r="M71" s="1"/>
    </row>
    <row r="72" spans="1:13" ht="23.25">
      <c r="A72" s="1">
        <f>2895671.45+3472763+3197340.18+3270240.65</f>
        <v>12836015.280000001</v>
      </c>
      <c r="C72" s="1" t="str">
        <f t="shared" si="2"/>
        <v>12836015.28</v>
      </c>
      <c r="D72" s="2">
        <f t="shared" si="3"/>
        <v>12836015</v>
      </c>
      <c r="E72" s="3" t="str">
        <f t="shared" si="15"/>
        <v>28</v>
      </c>
      <c r="F72" s="7" t="s">
        <v>238</v>
      </c>
      <c r="G72" s="1">
        <v>3270240.65</v>
      </c>
      <c r="H72" s="1" t="str">
        <f t="shared" si="14"/>
        <v>3270240.65</v>
      </c>
      <c r="I72" s="2">
        <f t="shared" si="4"/>
        <v>3270240</v>
      </c>
      <c r="J72" s="3" t="str">
        <f t="shared" si="16"/>
        <v>65</v>
      </c>
      <c r="M72" s="1"/>
    </row>
    <row r="73" spans="1:13" ht="23.25">
      <c r="A73" s="1">
        <f>144120+186420+230045+197432</f>
        <v>758017</v>
      </c>
      <c r="C73" s="1" t="str">
        <f t="shared" si="2"/>
        <v>758017.0</v>
      </c>
      <c r="D73" s="2">
        <f t="shared" si="3"/>
        <v>758017</v>
      </c>
      <c r="E73" s="3">
        <f t="shared" si="15"/>
        <v>0</v>
      </c>
      <c r="F73" s="7" t="s">
        <v>16</v>
      </c>
      <c r="G73" s="1">
        <v>197432</v>
      </c>
      <c r="H73" s="1" t="str">
        <f t="shared" si="14"/>
        <v>197432.0</v>
      </c>
      <c r="I73" s="2">
        <f t="shared" si="4"/>
        <v>197432</v>
      </c>
      <c r="J73" s="3">
        <f t="shared" si="16"/>
        <v>0</v>
      </c>
      <c r="M73" s="1"/>
    </row>
    <row r="74" spans="1:13" ht="23.25">
      <c r="A74" s="1">
        <f>161581+1251732.67+2793408.19+2527748.31</f>
        <v>6734470.17</v>
      </c>
      <c r="C74" s="1" t="str">
        <f t="shared" si="2"/>
        <v>6734470.17</v>
      </c>
      <c r="D74" s="2">
        <f t="shared" si="3"/>
        <v>6734470</v>
      </c>
      <c r="E74" s="3" t="str">
        <f t="shared" si="15"/>
        <v>17</v>
      </c>
      <c r="F74" s="7" t="s">
        <v>17</v>
      </c>
      <c r="G74" s="1">
        <f>1969158.31+558590</f>
        <v>2527748.31</v>
      </c>
      <c r="H74" s="1" t="str">
        <f t="shared" si="14"/>
        <v>2527748.31</v>
      </c>
      <c r="I74" s="2">
        <f t="shared" si="4"/>
        <v>2527748</v>
      </c>
      <c r="J74" s="3" t="str">
        <f t="shared" si="16"/>
        <v>31</v>
      </c>
      <c r="M74" s="1"/>
    </row>
    <row r="75" spans="1:13" ht="23.25">
      <c r="A75" s="45">
        <f>308370.6+731821.7+707028.38</f>
        <v>1747220.68</v>
      </c>
      <c r="B75" s="45"/>
      <c r="C75" s="1" t="str">
        <f t="shared" si="2"/>
        <v>1747220.68</v>
      </c>
      <c r="D75" s="2">
        <f t="shared" si="3"/>
        <v>1747220</v>
      </c>
      <c r="E75" s="3" t="str">
        <f t="shared" si="15"/>
        <v>68</v>
      </c>
      <c r="F75" s="7" t="s">
        <v>18</v>
      </c>
      <c r="G75" s="1">
        <v>707028.38</v>
      </c>
      <c r="H75" s="1" t="str">
        <f t="shared" si="14"/>
        <v>707028.38</v>
      </c>
      <c r="I75" s="2">
        <f t="shared" si="4"/>
        <v>707028</v>
      </c>
      <c r="J75" s="3" t="str">
        <f t="shared" si="16"/>
        <v>38</v>
      </c>
      <c r="M75" s="1"/>
    </row>
    <row r="76" spans="1:13" ht="23.25">
      <c r="A76" s="1">
        <f>137873.39+168338.16+197623.94+200027.82</f>
        <v>703863.31</v>
      </c>
      <c r="C76" s="1" t="str">
        <f t="shared" si="2"/>
        <v>703863.31</v>
      </c>
      <c r="D76" s="2">
        <f t="shared" si="3"/>
        <v>703863</v>
      </c>
      <c r="E76" s="3" t="str">
        <f t="shared" si="15"/>
        <v>31</v>
      </c>
      <c r="F76" s="7" t="s">
        <v>19</v>
      </c>
      <c r="G76" s="1">
        <v>200027.82</v>
      </c>
      <c r="H76" s="1" t="str">
        <f t="shared" si="14"/>
        <v>200027.82</v>
      </c>
      <c r="I76" s="2">
        <f t="shared" si="4"/>
        <v>200027</v>
      </c>
      <c r="J76" s="3" t="str">
        <f t="shared" si="16"/>
        <v>82</v>
      </c>
      <c r="L76" s="122"/>
      <c r="M76" s="1"/>
    </row>
    <row r="77" spans="1:13" ht="23.25">
      <c r="A77" s="1">
        <f>286402+702174.85+338188.32</f>
        <v>1326765.17</v>
      </c>
      <c r="C77" s="1" t="str">
        <f t="shared" si="2"/>
        <v>1326765.17</v>
      </c>
      <c r="D77" s="2">
        <f t="shared" si="3"/>
        <v>1326765</v>
      </c>
      <c r="E77" s="3" t="str">
        <f t="shared" si="15"/>
        <v>17</v>
      </c>
      <c r="F77" s="7" t="s">
        <v>20</v>
      </c>
      <c r="G77" s="1">
        <v>338188.32</v>
      </c>
      <c r="H77" s="1" t="str">
        <f t="shared" si="14"/>
        <v>338188.32</v>
      </c>
      <c r="I77" s="2">
        <f t="shared" si="4"/>
        <v>338188</v>
      </c>
      <c r="J77" s="3" t="str">
        <f t="shared" si="16"/>
        <v>32</v>
      </c>
      <c r="M77" s="1"/>
    </row>
    <row r="78" spans="1:13" ht="23.25">
      <c r="A78" s="1">
        <v>2663000</v>
      </c>
      <c r="C78" s="1" t="str">
        <f t="shared" si="2"/>
        <v>2663000.0</v>
      </c>
      <c r="D78" s="2">
        <f t="shared" si="3"/>
        <v>2663000</v>
      </c>
      <c r="E78" s="3">
        <f t="shared" si="15"/>
        <v>0</v>
      </c>
      <c r="F78" s="7" t="s">
        <v>21</v>
      </c>
      <c r="G78" s="1">
        <v>2663000</v>
      </c>
      <c r="H78" s="1" t="str">
        <f t="shared" si="14"/>
        <v>2663000.0</v>
      </c>
      <c r="I78" s="2">
        <f t="shared" si="4"/>
        <v>2663000</v>
      </c>
      <c r="J78" s="3">
        <f t="shared" si="16"/>
        <v>0</v>
      </c>
      <c r="L78" s="122"/>
      <c r="M78" s="1"/>
    </row>
    <row r="79" spans="1:13" ht="23.25">
      <c r="A79" s="55">
        <f>10000+643000+50000</f>
        <v>703000</v>
      </c>
      <c r="B79" s="55">
        <f>SUM(A68:A79)</f>
        <v>40014450.63</v>
      </c>
      <c r="C79" s="1" t="str">
        <f t="shared" si="2"/>
        <v>703000.0</v>
      </c>
      <c r="D79" s="2">
        <f t="shared" si="3"/>
        <v>703000</v>
      </c>
      <c r="E79" s="3">
        <f t="shared" si="15"/>
        <v>0</v>
      </c>
      <c r="F79" s="7" t="s">
        <v>10</v>
      </c>
      <c r="G79" s="1">
        <v>50000</v>
      </c>
      <c r="H79" s="1" t="str">
        <f t="shared" si="14"/>
        <v>50000.0</v>
      </c>
      <c r="I79" s="2">
        <f t="shared" si="4"/>
        <v>50000</v>
      </c>
      <c r="J79" s="3">
        <f t="shared" si="16"/>
        <v>0</v>
      </c>
      <c r="L79" s="122"/>
      <c r="M79" s="1"/>
    </row>
    <row r="80" spans="1:13" ht="23.25">
      <c r="A80" s="55"/>
      <c r="B80" s="55"/>
      <c r="C80" s="1" t="str">
        <f>TEXT(A80,"#.#0")</f>
        <v>.0</v>
      </c>
      <c r="D80" s="2">
        <f t="shared" si="3"/>
        <v>0</v>
      </c>
      <c r="E80" s="3">
        <f>IF(A80-INT(A80)&lt;&gt;0,RIGHT(C80,2),)</f>
        <v>0</v>
      </c>
      <c r="F80" s="7" t="s">
        <v>197</v>
      </c>
      <c r="G80" s="1">
        <v>0</v>
      </c>
      <c r="H80" s="1" t="str">
        <f t="shared" si="14"/>
        <v>.0</v>
      </c>
      <c r="I80" s="2">
        <f t="shared" si="4"/>
        <v>0</v>
      </c>
      <c r="J80" s="3">
        <f>IF(G80-INT(G80)&lt;&gt;0,RIGHT(H80,2),)</f>
        <v>0</v>
      </c>
      <c r="L80" s="122">
        <f>SUM(G68:G79)</f>
        <v>12535870.020000001</v>
      </c>
      <c r="M80" s="1"/>
    </row>
    <row r="81" spans="3:13" ht="23.25">
      <c r="C81" s="1" t="str">
        <f t="shared" si="2"/>
        <v>.0</v>
      </c>
      <c r="D81" s="2">
        <f t="shared" si="3"/>
        <v>0</v>
      </c>
      <c r="E81" s="3">
        <f t="shared" si="15"/>
        <v>0</v>
      </c>
      <c r="F81" s="7" t="s">
        <v>150</v>
      </c>
      <c r="H81" s="1" t="str">
        <f t="shared" si="14"/>
        <v>.0</v>
      </c>
      <c r="I81" s="2">
        <f t="shared" si="4"/>
        <v>0</v>
      </c>
      <c r="J81" s="3">
        <f>IF(G81-INT(G81)&lt;&gt;0,RIGHT(H81,2),)</f>
        <v>0</v>
      </c>
      <c r="M81" s="1"/>
    </row>
    <row r="82" spans="1:13" ht="23.25">
      <c r="A82" s="1">
        <f>108146+784100+1043610+481708</f>
        <v>2417564</v>
      </c>
      <c r="C82" s="1" t="str">
        <f t="shared" si="2"/>
        <v>2417564.0</v>
      </c>
      <c r="D82" s="2">
        <f t="shared" si="3"/>
        <v>2417564</v>
      </c>
      <c r="E82" s="3">
        <f t="shared" si="15"/>
        <v>0</v>
      </c>
      <c r="F82" s="7" t="s">
        <v>81</v>
      </c>
      <c r="G82" s="114">
        <v>481708</v>
      </c>
      <c r="H82" s="1" t="str">
        <f t="shared" si="14"/>
        <v>481708.0</v>
      </c>
      <c r="I82" s="2">
        <f t="shared" si="4"/>
        <v>481708</v>
      </c>
      <c r="J82" s="3">
        <f t="shared" si="16"/>
        <v>0</v>
      </c>
      <c r="M82" s="1"/>
    </row>
    <row r="83" spans="1:13" ht="23.25">
      <c r="A83" s="1">
        <f>2336900+2322400+2374860</f>
        <v>7034160</v>
      </c>
      <c r="C83" s="1" t="str">
        <f t="shared" si="2"/>
        <v>7034160.0</v>
      </c>
      <c r="D83" s="2">
        <f t="shared" si="3"/>
        <v>7034160</v>
      </c>
      <c r="E83" s="3">
        <f t="shared" si="15"/>
        <v>0</v>
      </c>
      <c r="F83" s="7" t="s">
        <v>80</v>
      </c>
      <c r="G83" s="1">
        <v>2374860</v>
      </c>
      <c r="H83" s="1" t="str">
        <f t="shared" si="14"/>
        <v>2374860.0</v>
      </c>
      <c r="I83" s="2">
        <f t="shared" si="4"/>
        <v>2374860</v>
      </c>
      <c r="J83" s="3">
        <f t="shared" si="16"/>
        <v>0</v>
      </c>
      <c r="M83" s="1"/>
    </row>
    <row r="84" spans="3:10" ht="23.25">
      <c r="C84" s="1" t="str">
        <f t="shared" si="2"/>
        <v>.0</v>
      </c>
      <c r="D84" s="2">
        <f t="shared" si="3"/>
        <v>0</v>
      </c>
      <c r="E84" s="3">
        <f t="shared" si="15"/>
        <v>0</v>
      </c>
      <c r="F84" s="7" t="s">
        <v>128</v>
      </c>
      <c r="H84" s="1" t="str">
        <f t="shared" si="14"/>
        <v>.0</v>
      </c>
      <c r="I84" s="2">
        <f t="shared" si="4"/>
        <v>0</v>
      </c>
      <c r="J84" s="3">
        <f aca="true" t="shared" si="17" ref="J84:J89">IF(G84-INT(G84)&lt;&gt;0,RIGHT(H84,2),)</f>
        <v>0</v>
      </c>
    </row>
    <row r="85" spans="1:10" ht="23.25">
      <c r="A85" s="1">
        <f>32200+6800</f>
        <v>39000</v>
      </c>
      <c r="C85" s="1" t="str">
        <f>TEXT(A85,"#.#0")</f>
        <v>39000.0</v>
      </c>
      <c r="D85" s="2">
        <f t="shared" si="3"/>
        <v>39000</v>
      </c>
      <c r="E85" s="3">
        <f>IF(A85-INT(A85)&lt;&gt;0,RIGHT(C85,2),)</f>
        <v>0</v>
      </c>
      <c r="F85" s="7" t="s">
        <v>262</v>
      </c>
      <c r="G85" s="1">
        <v>6800</v>
      </c>
      <c r="H85" s="1" t="str">
        <f t="shared" si="14"/>
        <v>6800.0</v>
      </c>
      <c r="I85" s="2">
        <f t="shared" si="4"/>
        <v>6800</v>
      </c>
      <c r="J85" s="3">
        <f t="shared" si="17"/>
        <v>0</v>
      </c>
    </row>
    <row r="86" spans="3:10" ht="23.25">
      <c r="C86" s="1" t="str">
        <f t="shared" si="2"/>
        <v>.0</v>
      </c>
      <c r="D86" s="2">
        <f t="shared" si="3"/>
        <v>0</v>
      </c>
      <c r="E86" s="3">
        <f t="shared" si="15"/>
        <v>0</v>
      </c>
      <c r="F86" s="7" t="s">
        <v>137</v>
      </c>
      <c r="H86" s="1" t="str">
        <f t="shared" si="14"/>
        <v>.0</v>
      </c>
      <c r="I86" s="2">
        <f t="shared" si="4"/>
        <v>0</v>
      </c>
      <c r="J86" s="3">
        <f t="shared" si="17"/>
        <v>0</v>
      </c>
    </row>
    <row r="87" spans="3:10" ht="23.25">
      <c r="C87" s="1" t="str">
        <f t="shared" si="2"/>
        <v>.0</v>
      </c>
      <c r="D87" s="2">
        <f t="shared" si="3"/>
        <v>0</v>
      </c>
      <c r="E87" s="3">
        <f t="shared" si="15"/>
        <v>0</v>
      </c>
      <c r="F87" s="7" t="s">
        <v>138</v>
      </c>
      <c r="H87" s="1" t="str">
        <f t="shared" si="14"/>
        <v>.0</v>
      </c>
      <c r="I87" s="2">
        <f t="shared" si="4"/>
        <v>0</v>
      </c>
      <c r="J87" s="3">
        <f t="shared" si="17"/>
        <v>0</v>
      </c>
    </row>
    <row r="88" spans="3:10" ht="23.25">
      <c r="C88" s="1" t="str">
        <f>TEXT(A88,"#.#0")</f>
        <v>.0</v>
      </c>
      <c r="D88" s="2">
        <f>INT(C88)</f>
        <v>0</v>
      </c>
      <c r="E88" s="3">
        <f t="shared" si="15"/>
        <v>0</v>
      </c>
      <c r="F88" s="7" t="s">
        <v>136</v>
      </c>
      <c r="H88" s="1" t="str">
        <f>TEXT(G88,"#.#0")</f>
        <v>.0</v>
      </c>
      <c r="I88" s="2">
        <f>INT(H88)</f>
        <v>0</v>
      </c>
      <c r="J88" s="3">
        <f t="shared" si="17"/>
        <v>0</v>
      </c>
    </row>
    <row r="89" spans="3:10" ht="23.25">
      <c r="C89" s="1" t="str">
        <f>TEXT(A89,"#.#0")</f>
        <v>.0</v>
      </c>
      <c r="D89" s="2">
        <f>INT(C89)</f>
        <v>0</v>
      </c>
      <c r="E89" s="3">
        <f>IF(A89-INT(A89)&lt;&gt;0,RIGHT(C89,2),)</f>
        <v>0</v>
      </c>
      <c r="F89" s="7" t="s">
        <v>132</v>
      </c>
      <c r="H89" s="1" t="str">
        <f>TEXT(G89,"#.#0")</f>
        <v>.0</v>
      </c>
      <c r="I89" s="2">
        <f>INT(H89)</f>
        <v>0</v>
      </c>
      <c r="J89" s="3">
        <f t="shared" si="17"/>
        <v>0</v>
      </c>
    </row>
    <row r="90" spans="1:10" ht="23.25">
      <c r="A90" s="1">
        <v>223200</v>
      </c>
      <c r="C90" s="1" t="str">
        <f t="shared" si="2"/>
        <v>223200.0</v>
      </c>
      <c r="D90" s="2">
        <f t="shared" si="3"/>
        <v>223200</v>
      </c>
      <c r="E90" s="3">
        <f t="shared" si="15"/>
        <v>0</v>
      </c>
      <c r="F90" s="7" t="s">
        <v>97</v>
      </c>
      <c r="H90" s="1" t="str">
        <f t="shared" si="14"/>
        <v>.0</v>
      </c>
      <c r="I90" s="2">
        <f t="shared" si="4"/>
        <v>0</v>
      </c>
      <c r="J90" s="3">
        <f t="shared" si="16"/>
        <v>0</v>
      </c>
    </row>
    <row r="91" spans="1:10" ht="23.25">
      <c r="A91" s="1">
        <f>1935000+219500+1663750.8</f>
        <v>3818250.8</v>
      </c>
      <c r="C91" s="1" t="str">
        <f t="shared" si="2"/>
        <v>3818250.80</v>
      </c>
      <c r="D91" s="2">
        <f t="shared" si="3"/>
        <v>3818250</v>
      </c>
      <c r="E91" s="3" t="str">
        <f t="shared" si="15"/>
        <v>80</v>
      </c>
      <c r="F91" s="7" t="s">
        <v>22</v>
      </c>
      <c r="H91" s="1" t="str">
        <f t="shared" si="14"/>
        <v>.0</v>
      </c>
      <c r="I91" s="2">
        <f t="shared" si="4"/>
        <v>0</v>
      </c>
      <c r="J91" s="3">
        <f t="shared" si="16"/>
        <v>0</v>
      </c>
    </row>
    <row r="92" spans="1:10" ht="23.25">
      <c r="A92" s="1">
        <v>2917110.56</v>
      </c>
      <c r="C92" s="1" t="str">
        <f t="shared" si="2"/>
        <v>2917110.56</v>
      </c>
      <c r="D92" s="2">
        <f t="shared" si="3"/>
        <v>2917110</v>
      </c>
      <c r="E92" s="3" t="str">
        <f t="shared" si="15"/>
        <v>56</v>
      </c>
      <c r="F92" s="7" t="s">
        <v>250</v>
      </c>
      <c r="H92" s="1" t="str">
        <f t="shared" si="14"/>
        <v>.0</v>
      </c>
      <c r="I92" s="2">
        <f t="shared" si="4"/>
        <v>0</v>
      </c>
      <c r="J92" s="3">
        <f t="shared" si="16"/>
        <v>0</v>
      </c>
    </row>
    <row r="93" spans="3:10" ht="23.25">
      <c r="C93" s="1" t="str">
        <f t="shared" si="2"/>
        <v>.0</v>
      </c>
      <c r="D93" s="2">
        <f t="shared" si="3"/>
        <v>0</v>
      </c>
      <c r="E93" s="3">
        <f t="shared" si="15"/>
        <v>0</v>
      </c>
      <c r="F93" s="7" t="s">
        <v>88</v>
      </c>
      <c r="H93" s="1" t="str">
        <f t="shared" si="14"/>
        <v>.0</v>
      </c>
      <c r="I93" s="2">
        <f t="shared" si="4"/>
        <v>0</v>
      </c>
      <c r="J93" s="3">
        <f>IF(G93-INT(G93)&lt;&gt;0,RIGHT(H93,2),)</f>
        <v>0</v>
      </c>
    </row>
    <row r="94" spans="1:10" ht="23.25">
      <c r="A94" s="1">
        <f>1020400.54+850666.27+1092729.53+1112291.14</f>
        <v>4076087.4799999995</v>
      </c>
      <c r="C94" s="1" t="str">
        <f t="shared" si="2"/>
        <v>4076087.48</v>
      </c>
      <c r="D94" s="2">
        <f t="shared" si="3"/>
        <v>4076087</v>
      </c>
      <c r="E94" s="3" t="str">
        <f t="shared" si="15"/>
        <v>48</v>
      </c>
      <c r="F94" s="7" t="s">
        <v>11</v>
      </c>
      <c r="G94" s="1">
        <v>1112291.14</v>
      </c>
      <c r="H94" s="1" t="str">
        <f t="shared" si="14"/>
        <v>1112291.14</v>
      </c>
      <c r="I94" s="2">
        <f t="shared" si="4"/>
        <v>1112291</v>
      </c>
      <c r="J94" s="3" t="str">
        <f t="shared" si="16"/>
        <v>14</v>
      </c>
    </row>
    <row r="95" spans="1:10" ht="23.25">
      <c r="A95" s="1">
        <f>480008.39+1932000</f>
        <v>2412008.39</v>
      </c>
      <c r="C95" s="1" t="str">
        <f t="shared" si="2"/>
        <v>2412008.39</v>
      </c>
      <c r="D95" s="2">
        <f t="shared" si="3"/>
        <v>2412008</v>
      </c>
      <c r="E95" s="3" t="str">
        <f t="shared" si="15"/>
        <v>39</v>
      </c>
      <c r="F95" s="7" t="s">
        <v>12</v>
      </c>
      <c r="G95" s="1">
        <v>1932000</v>
      </c>
      <c r="H95" s="1" t="str">
        <f t="shared" si="14"/>
        <v>1932000.0</v>
      </c>
      <c r="I95" s="2">
        <f t="shared" si="4"/>
        <v>1932000</v>
      </c>
      <c r="J95" s="3">
        <f t="shared" si="16"/>
        <v>0</v>
      </c>
    </row>
    <row r="96" spans="1:10" ht="23.25">
      <c r="A96" s="1">
        <v>628338.81</v>
      </c>
      <c r="C96" s="1" t="str">
        <f t="shared" si="2"/>
        <v>628338.81</v>
      </c>
      <c r="D96" s="2">
        <f t="shared" si="3"/>
        <v>628338</v>
      </c>
      <c r="E96" s="3" t="str">
        <f t="shared" si="15"/>
        <v>81</v>
      </c>
      <c r="F96" s="7" t="s">
        <v>260</v>
      </c>
      <c r="H96" s="1" t="str">
        <f t="shared" si="14"/>
        <v>.0</v>
      </c>
      <c r="I96" s="2">
        <f t="shared" si="4"/>
        <v>0</v>
      </c>
      <c r="J96" s="3">
        <f t="shared" si="16"/>
        <v>0</v>
      </c>
    </row>
    <row r="97" spans="1:10" ht="23.25">
      <c r="A97" s="1">
        <v>125363</v>
      </c>
      <c r="C97" s="1" t="str">
        <f>TEXT(A97,"#.#0")</f>
        <v>125363.0</v>
      </c>
      <c r="D97" s="2">
        <f t="shared" si="3"/>
        <v>125363</v>
      </c>
      <c r="E97" s="3">
        <f>IF(A97-INT(A97)&lt;&gt;0,RIGHT(C97,2),)</f>
        <v>0</v>
      </c>
      <c r="F97" s="7" t="s">
        <v>191</v>
      </c>
      <c r="H97" s="1" t="str">
        <f t="shared" si="14"/>
        <v>.0</v>
      </c>
      <c r="I97" s="2">
        <f t="shared" si="4"/>
        <v>0</v>
      </c>
      <c r="J97" s="3">
        <f>IF(G97-INT(G97)&lt;&gt;0,RIGHT(H97,2),)</f>
        <v>0</v>
      </c>
    </row>
    <row r="98" spans="1:10" ht="23.25">
      <c r="A98" s="1">
        <v>1553000</v>
      </c>
      <c r="C98" s="1" t="str">
        <f t="shared" si="2"/>
        <v>1553000.0</v>
      </c>
      <c r="D98" s="2">
        <f t="shared" si="3"/>
        <v>1553000</v>
      </c>
      <c r="E98" s="3">
        <f t="shared" si="15"/>
        <v>0</v>
      </c>
      <c r="F98" s="7" t="s">
        <v>173</v>
      </c>
      <c r="H98" s="1" t="str">
        <f t="shared" si="14"/>
        <v>.0</v>
      </c>
      <c r="I98" s="2">
        <f t="shared" si="4"/>
        <v>0</v>
      </c>
      <c r="J98" s="3">
        <f t="shared" si="16"/>
        <v>0</v>
      </c>
    </row>
    <row r="99" spans="1:10" ht="23.25">
      <c r="A99" s="1">
        <v>43000</v>
      </c>
      <c r="C99" s="1" t="str">
        <f>TEXT(A99,"#.#0")</f>
        <v>43000.0</v>
      </c>
      <c r="D99" s="2">
        <f t="shared" si="3"/>
        <v>43000</v>
      </c>
      <c r="E99" s="3">
        <f>IF(A99-INT(A99)&lt;&gt;0,RIGHT(C99,2),)</f>
        <v>0</v>
      </c>
      <c r="F99" s="7" t="s">
        <v>202</v>
      </c>
      <c r="H99" s="1" t="str">
        <f t="shared" si="14"/>
        <v>.0</v>
      </c>
      <c r="I99" s="2">
        <f t="shared" si="4"/>
        <v>0</v>
      </c>
      <c r="J99" s="3">
        <f>IF(G99-INT(G99)&lt;&gt;0,RIGHT(H99,2),)</f>
        <v>0</v>
      </c>
    </row>
    <row r="100" spans="3:10" ht="23.25">
      <c r="C100" s="1" t="str">
        <f t="shared" si="2"/>
        <v>.0</v>
      </c>
      <c r="D100" s="2">
        <f t="shared" si="3"/>
        <v>0</v>
      </c>
      <c r="E100" s="3">
        <f t="shared" si="15"/>
        <v>0</v>
      </c>
      <c r="F100" s="7" t="s">
        <v>174</v>
      </c>
      <c r="H100" s="1" t="str">
        <f t="shared" si="14"/>
        <v>.0</v>
      </c>
      <c r="I100" s="2">
        <f t="shared" si="4"/>
        <v>0</v>
      </c>
      <c r="J100" s="3">
        <f t="shared" si="16"/>
        <v>0</v>
      </c>
    </row>
    <row r="101" spans="1:10" ht="23.25">
      <c r="A101" s="1">
        <f>3937800+1994800+3926400</f>
        <v>9859000</v>
      </c>
      <c r="C101" s="1" t="str">
        <f>TEXT(A101,"#.#0")</f>
        <v>9859000.0</v>
      </c>
      <c r="D101" s="2">
        <f t="shared" si="3"/>
        <v>9859000</v>
      </c>
      <c r="E101" s="3">
        <f>IF(A101-INT(A101)&lt;&gt;0,RIGHT(C101,2),)</f>
        <v>0</v>
      </c>
      <c r="F101" s="8" t="s">
        <v>281</v>
      </c>
      <c r="G101" s="1">
        <v>3926400</v>
      </c>
      <c r="H101" s="1" t="str">
        <f t="shared" si="14"/>
        <v>3926400.0</v>
      </c>
      <c r="I101" s="2">
        <f t="shared" si="4"/>
        <v>3926400</v>
      </c>
      <c r="J101" s="3">
        <f t="shared" si="16"/>
        <v>0</v>
      </c>
    </row>
    <row r="102" spans="1:10" ht="23.25">
      <c r="A102" s="1">
        <f>647200+324000+638400</f>
        <v>1609600</v>
      </c>
      <c r="C102" s="1" t="str">
        <f>TEXT(A102,"#.#0")</f>
        <v>1609600.0</v>
      </c>
      <c r="D102" s="2">
        <f t="shared" si="3"/>
        <v>1609600</v>
      </c>
      <c r="E102" s="3">
        <f>IF(A102-INT(A102)&lt;&gt;0,RIGHT(C102,2),)</f>
        <v>0</v>
      </c>
      <c r="F102" s="8" t="s">
        <v>282</v>
      </c>
      <c r="G102" s="1">
        <v>638400</v>
      </c>
      <c r="H102" s="1" t="str">
        <f t="shared" si="14"/>
        <v>638400.0</v>
      </c>
      <c r="I102" s="2">
        <f t="shared" si="4"/>
        <v>638400</v>
      </c>
      <c r="J102" s="3">
        <f>IF(G102-INT(G102)&lt;&gt;0,RIGHT(H102,2),)</f>
        <v>0</v>
      </c>
    </row>
    <row r="103" spans="1:10" ht="23.25">
      <c r="A103" s="1">
        <f>74760+37380</f>
        <v>112140</v>
      </c>
      <c r="C103" s="1" t="str">
        <f t="shared" si="2"/>
        <v>112140.0</v>
      </c>
      <c r="D103" s="2">
        <f t="shared" si="3"/>
        <v>112140</v>
      </c>
      <c r="E103" s="3">
        <f t="shared" si="15"/>
        <v>0</v>
      </c>
      <c r="F103" s="8" t="s">
        <v>283</v>
      </c>
      <c r="H103" s="1" t="str">
        <f t="shared" si="14"/>
        <v>.0</v>
      </c>
      <c r="I103" s="2">
        <f t="shared" si="4"/>
        <v>0</v>
      </c>
      <c r="J103" s="3">
        <f>IF(G103-INT(G103)&lt;&gt;0,RIGHT(H103,2),)</f>
        <v>0</v>
      </c>
    </row>
    <row r="104" spans="1:10" ht="23.25">
      <c r="A104" s="1">
        <f>75200+37600+54500</f>
        <v>167300</v>
      </c>
      <c r="C104" s="1" t="str">
        <f t="shared" si="2"/>
        <v>167300.0</v>
      </c>
      <c r="D104" s="2">
        <f t="shared" si="3"/>
        <v>167300</v>
      </c>
      <c r="E104" s="3">
        <f t="shared" si="15"/>
        <v>0</v>
      </c>
      <c r="F104" s="8" t="s">
        <v>284</v>
      </c>
      <c r="G104" s="1">
        <v>54500</v>
      </c>
      <c r="H104" s="1" t="str">
        <f t="shared" si="14"/>
        <v>54500.0</v>
      </c>
      <c r="I104" s="2">
        <f t="shared" si="4"/>
        <v>54500</v>
      </c>
      <c r="J104" s="3">
        <f>IF(G104-INT(G104)&lt;&gt;0,RIGHT(H104,2),)</f>
        <v>0</v>
      </c>
    </row>
    <row r="105" spans="1:10" ht="23.25">
      <c r="A105" s="1">
        <f>4560+2280+2725</f>
        <v>9565</v>
      </c>
      <c r="C105" s="1" t="str">
        <f t="shared" si="2"/>
        <v>9565.0</v>
      </c>
      <c r="D105" s="2">
        <f t="shared" si="3"/>
        <v>9565</v>
      </c>
      <c r="E105" s="3">
        <f t="shared" si="15"/>
        <v>0</v>
      </c>
      <c r="F105" s="7" t="s">
        <v>285</v>
      </c>
      <c r="G105" s="1">
        <v>2725</v>
      </c>
      <c r="H105" s="1" t="str">
        <f t="shared" si="14"/>
        <v>2725.0</v>
      </c>
      <c r="I105" s="2">
        <f t="shared" si="4"/>
        <v>2725</v>
      </c>
      <c r="J105" s="3">
        <f t="shared" si="16"/>
        <v>0</v>
      </c>
    </row>
    <row r="106" spans="1:10" ht="23.25">
      <c r="A106" s="1">
        <f>16000+8000</f>
        <v>24000</v>
      </c>
      <c r="C106" s="1" t="str">
        <f>TEXT(A106,"#.#0")</f>
        <v>24000.0</v>
      </c>
      <c r="D106" s="2">
        <f t="shared" si="3"/>
        <v>24000</v>
      </c>
      <c r="E106" s="3">
        <f>IF(A106-INT(A106)&lt;&gt;0,RIGHT(C106,2),)</f>
        <v>0</v>
      </c>
      <c r="F106" s="7" t="s">
        <v>288</v>
      </c>
      <c r="H106" s="1" t="str">
        <f t="shared" si="14"/>
        <v>.0</v>
      </c>
      <c r="I106" s="2">
        <f t="shared" si="4"/>
        <v>0</v>
      </c>
      <c r="J106" s="3">
        <f>IF(G106-INT(G106)&lt;&gt;0,RIGHT(H106,2),)</f>
        <v>0</v>
      </c>
    </row>
    <row r="107" spans="1:10" ht="23.25">
      <c r="A107" s="1">
        <v>23024</v>
      </c>
      <c r="C107" s="1" t="str">
        <f aca="true" t="shared" si="18" ref="C107:C121">TEXT(A107,"#.#0")</f>
        <v>23024.0</v>
      </c>
      <c r="D107" s="2">
        <f aca="true" t="shared" si="19" ref="D107:D124">INT(C107)</f>
        <v>23024</v>
      </c>
      <c r="E107" s="3">
        <f aca="true" t="shared" si="20" ref="E107:E135">IF(A107-INT(A107)&lt;&gt;0,RIGHT(C107,2),)</f>
        <v>0</v>
      </c>
      <c r="F107" s="7" t="s">
        <v>310</v>
      </c>
      <c r="H107" s="1" t="str">
        <f aca="true" t="shared" si="21" ref="H107:H124">TEXT(G107,"#.#0")</f>
        <v>.0</v>
      </c>
      <c r="I107" s="2">
        <f aca="true" t="shared" si="22" ref="I107:I124">INT(H107)</f>
        <v>0</v>
      </c>
      <c r="J107" s="3">
        <f aca="true" t="shared" si="23" ref="J107:J117">IF(G107-INT(G107)&lt;&gt;0,RIGHT(H107,2),)</f>
        <v>0</v>
      </c>
    </row>
    <row r="108" spans="1:10" ht="23.25">
      <c r="A108" s="1">
        <v>460477.44</v>
      </c>
      <c r="C108" s="1" t="str">
        <f>TEXT(A108,"#.#0")</f>
        <v>460477.44</v>
      </c>
      <c r="D108" s="2">
        <f t="shared" si="19"/>
        <v>460477</v>
      </c>
      <c r="E108" s="3" t="str">
        <f>IF(A108-INT(A108)&lt;&gt;0,RIGHT(C108,2),)</f>
        <v>44</v>
      </c>
      <c r="F108" s="7" t="s">
        <v>176</v>
      </c>
      <c r="H108" s="1" t="str">
        <f t="shared" si="21"/>
        <v>.0</v>
      </c>
      <c r="I108" s="2">
        <f t="shared" si="22"/>
        <v>0</v>
      </c>
      <c r="J108" s="3">
        <f>IF(G108-INT(G108)&lt;&gt;0,RIGHT(H108,2),)</f>
        <v>0</v>
      </c>
    </row>
    <row r="109" spans="1:10" ht="23.25">
      <c r="A109" s="1">
        <v>6000</v>
      </c>
      <c r="C109" s="1" t="str">
        <f t="shared" si="18"/>
        <v>6000.0</v>
      </c>
      <c r="D109" s="2">
        <f t="shared" si="19"/>
        <v>6000</v>
      </c>
      <c r="E109" s="3">
        <f t="shared" si="20"/>
        <v>0</v>
      </c>
      <c r="F109" s="8" t="s">
        <v>178</v>
      </c>
      <c r="H109" s="1" t="str">
        <f t="shared" si="21"/>
        <v>.0</v>
      </c>
      <c r="I109" s="2">
        <f t="shared" si="22"/>
        <v>0</v>
      </c>
      <c r="J109" s="3">
        <f t="shared" si="23"/>
        <v>0</v>
      </c>
    </row>
    <row r="110" spans="1:10" ht="23.25">
      <c r="A110" s="1">
        <v>132620</v>
      </c>
      <c r="C110" s="1" t="str">
        <f t="shared" si="18"/>
        <v>132620.0</v>
      </c>
      <c r="D110" s="2">
        <f t="shared" si="19"/>
        <v>132620</v>
      </c>
      <c r="E110" s="3">
        <f t="shared" si="20"/>
        <v>0</v>
      </c>
      <c r="F110" s="8" t="s">
        <v>179</v>
      </c>
      <c r="H110" s="1" t="str">
        <f t="shared" si="21"/>
        <v>.0</v>
      </c>
      <c r="I110" s="2">
        <f t="shared" si="22"/>
        <v>0</v>
      </c>
      <c r="J110" s="3">
        <f t="shared" si="23"/>
        <v>0</v>
      </c>
    </row>
    <row r="111" spans="1:10" ht="23.25">
      <c r="A111" s="1">
        <v>11876</v>
      </c>
      <c r="C111" s="1" t="str">
        <f>TEXT(A111,"#.#0")</f>
        <v>11876.0</v>
      </c>
      <c r="D111" s="2">
        <f>INT(C111)</f>
        <v>11876</v>
      </c>
      <c r="E111" s="3">
        <f>IF(A111-INT(A111)&lt;&gt;0,RIGHT(C111,2),)</f>
        <v>0</v>
      </c>
      <c r="F111" s="8" t="s">
        <v>219</v>
      </c>
      <c r="H111" s="1" t="str">
        <f>TEXT(G111,"#.#0")</f>
        <v>.0</v>
      </c>
      <c r="I111" s="2">
        <f>INT(H111)</f>
        <v>0</v>
      </c>
      <c r="J111" s="3">
        <f>IF(G111-INT(G111)&lt;&gt;0,RIGHT(H111,2),)</f>
        <v>0</v>
      </c>
    </row>
    <row r="112" spans="1:10" ht="23.25">
      <c r="A112" s="1">
        <v>98122</v>
      </c>
      <c r="C112" s="1" t="str">
        <f t="shared" si="18"/>
        <v>98122.0</v>
      </c>
      <c r="D112" s="2">
        <f t="shared" si="19"/>
        <v>98122</v>
      </c>
      <c r="E112" s="3">
        <f t="shared" si="20"/>
        <v>0</v>
      </c>
      <c r="F112" s="8" t="s">
        <v>289</v>
      </c>
      <c r="H112" s="1" t="str">
        <f t="shared" si="21"/>
        <v>.0</v>
      </c>
      <c r="I112" s="2">
        <f t="shared" si="22"/>
        <v>0</v>
      </c>
      <c r="J112" s="3">
        <f t="shared" si="23"/>
        <v>0</v>
      </c>
    </row>
    <row r="113" spans="1:10" ht="23.25">
      <c r="A113" s="1">
        <v>6844</v>
      </c>
      <c r="C113" s="1" t="str">
        <f>TEXT(A113,"#.#0")</f>
        <v>6844.0</v>
      </c>
      <c r="D113" s="2">
        <f t="shared" si="19"/>
        <v>6844</v>
      </c>
      <c r="E113" s="3">
        <f>IF(A113-INT(A113)&lt;&gt;0,RIGHT(C113,2),)</f>
        <v>0</v>
      </c>
      <c r="F113" s="8" t="s">
        <v>225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28170</v>
      </c>
      <c r="C114" s="1" t="str">
        <f t="shared" si="18"/>
        <v>28170.0</v>
      </c>
      <c r="D114" s="2">
        <f t="shared" si="19"/>
        <v>28170</v>
      </c>
      <c r="E114" s="3">
        <f t="shared" si="20"/>
        <v>0</v>
      </c>
      <c r="F114" s="8" t="s">
        <v>181</v>
      </c>
      <c r="H114" s="1" t="str">
        <f t="shared" si="21"/>
        <v>.0</v>
      </c>
      <c r="I114" s="2">
        <f t="shared" si="22"/>
        <v>0</v>
      </c>
      <c r="J114" s="3">
        <f>IF(G114-INT(G114)&lt;&gt;0,RIGHT(H114,2),)</f>
        <v>0</v>
      </c>
    </row>
    <row r="115" spans="1:10" ht="23.25">
      <c r="A115" s="1">
        <v>102722</v>
      </c>
      <c r="C115" s="1" t="str">
        <f t="shared" si="18"/>
        <v>102722.0</v>
      </c>
      <c r="D115" s="2">
        <f t="shared" si="19"/>
        <v>102722</v>
      </c>
      <c r="E115" s="3">
        <f t="shared" si="20"/>
        <v>0</v>
      </c>
      <c r="F115" s="8" t="s">
        <v>182</v>
      </c>
      <c r="H115" s="1" t="str">
        <f t="shared" si="21"/>
        <v>.0</v>
      </c>
      <c r="I115" s="2">
        <f t="shared" si="22"/>
        <v>0</v>
      </c>
      <c r="J115" s="3">
        <f>IF(G115-INT(G115)&lt;&gt;0,RIGHT(H115,2),)</f>
        <v>0</v>
      </c>
    </row>
    <row r="116" spans="1:10" ht="23.25">
      <c r="A116" s="1">
        <v>2854</v>
      </c>
      <c r="C116" s="1" t="str">
        <f>TEXT(A116,"#.#0")</f>
        <v>2854.0</v>
      </c>
      <c r="D116" s="2">
        <f t="shared" si="19"/>
        <v>2854</v>
      </c>
      <c r="E116" s="3">
        <f>IF(A116-INT(A116)&lt;&gt;0,RIGHT(C116,2),)</f>
        <v>0</v>
      </c>
      <c r="F116" s="8" t="s">
        <v>226</v>
      </c>
      <c r="H116" s="1" t="str">
        <f t="shared" si="21"/>
        <v>.0</v>
      </c>
      <c r="I116" s="2">
        <f t="shared" si="22"/>
        <v>0</v>
      </c>
      <c r="J116" s="3">
        <f>IF(G116-INT(G116)&lt;&gt;0,RIGHT(H116,2),)</f>
        <v>0</v>
      </c>
    </row>
    <row r="117" spans="1:10" ht="23.25">
      <c r="A117" s="1">
        <v>36000</v>
      </c>
      <c r="C117" s="1" t="str">
        <f t="shared" si="18"/>
        <v>36000.0</v>
      </c>
      <c r="D117" s="2">
        <f t="shared" si="19"/>
        <v>36000</v>
      </c>
      <c r="E117" s="3">
        <f t="shared" si="20"/>
        <v>0</v>
      </c>
      <c r="F117" s="8" t="s">
        <v>183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75010</v>
      </c>
      <c r="C118" s="1" t="str">
        <f t="shared" si="18"/>
        <v>75010.0</v>
      </c>
      <c r="D118" s="2">
        <f t="shared" si="19"/>
        <v>75010</v>
      </c>
      <c r="E118" s="3">
        <f t="shared" si="20"/>
        <v>0</v>
      </c>
      <c r="F118" s="8" t="s">
        <v>196</v>
      </c>
      <c r="H118" s="1" t="str">
        <f t="shared" si="21"/>
        <v>.0</v>
      </c>
      <c r="I118" s="2">
        <f t="shared" si="22"/>
        <v>0</v>
      </c>
      <c r="J118" s="3">
        <f aca="true" t="shared" si="24" ref="J118:J124">IF(G118-INT(G118)&lt;&gt;0,RIGHT(H118,2),)</f>
        <v>0</v>
      </c>
    </row>
    <row r="119" spans="1:10" ht="23.25">
      <c r="A119" s="1">
        <v>72264</v>
      </c>
      <c r="C119" s="1" t="str">
        <f t="shared" si="18"/>
        <v>72264.0</v>
      </c>
      <c r="D119" s="2">
        <f t="shared" si="19"/>
        <v>72264</v>
      </c>
      <c r="E119" s="3">
        <f t="shared" si="20"/>
        <v>0</v>
      </c>
      <c r="F119" s="8" t="s">
        <v>201</v>
      </c>
      <c r="H119" s="1" t="str">
        <f t="shared" si="21"/>
        <v>.0</v>
      </c>
      <c r="I119" s="2">
        <f t="shared" si="22"/>
        <v>0</v>
      </c>
      <c r="J119" s="3">
        <f t="shared" si="24"/>
        <v>0</v>
      </c>
    </row>
    <row r="120" spans="3:10" ht="23.25">
      <c r="C120" s="1" t="str">
        <f t="shared" si="18"/>
        <v>.0</v>
      </c>
      <c r="D120" s="2">
        <f t="shared" si="19"/>
        <v>0</v>
      </c>
      <c r="E120" s="3">
        <f t="shared" si="20"/>
        <v>0</v>
      </c>
      <c r="F120" s="8" t="s">
        <v>185</v>
      </c>
      <c r="H120" s="1" t="str">
        <f t="shared" si="21"/>
        <v>.0</v>
      </c>
      <c r="I120" s="2">
        <f t="shared" si="22"/>
        <v>0</v>
      </c>
      <c r="J120" s="3">
        <f t="shared" si="24"/>
        <v>0</v>
      </c>
    </row>
    <row r="121" spans="3:10" ht="23.25">
      <c r="C121" s="1" t="str">
        <f t="shared" si="18"/>
        <v>.0</v>
      </c>
      <c r="D121" s="2">
        <f t="shared" si="19"/>
        <v>0</v>
      </c>
      <c r="E121" s="3">
        <f t="shared" si="20"/>
        <v>0</v>
      </c>
      <c r="F121" s="8" t="s">
        <v>186</v>
      </c>
      <c r="H121" s="1" t="str">
        <f t="shared" si="21"/>
        <v>.0</v>
      </c>
      <c r="I121" s="2">
        <f t="shared" si="22"/>
        <v>0</v>
      </c>
      <c r="J121" s="3">
        <f t="shared" si="24"/>
        <v>0</v>
      </c>
    </row>
    <row r="122" spans="3:10" ht="23.25">
      <c r="C122" s="1" t="str">
        <f>TEXT(A122,"#.#0")</f>
        <v>.0</v>
      </c>
      <c r="D122" s="2">
        <f t="shared" si="19"/>
        <v>0</v>
      </c>
      <c r="E122" s="3">
        <f>IF(A122-INT(A122)&lt;&gt;0,RIGHT(C122,2),)</f>
        <v>0</v>
      </c>
      <c r="F122" s="8" t="s">
        <v>187</v>
      </c>
      <c r="H122" s="1" t="str">
        <f t="shared" si="21"/>
        <v>.0</v>
      </c>
      <c r="I122" s="2">
        <f t="shared" si="22"/>
        <v>0</v>
      </c>
      <c r="J122" s="3">
        <f t="shared" si="24"/>
        <v>0</v>
      </c>
    </row>
    <row r="123" spans="1:10" ht="23.25">
      <c r="A123" s="1">
        <v>10500</v>
      </c>
      <c r="C123" s="1" t="str">
        <f>TEXT(A123,"#.#0")</f>
        <v>10500.0</v>
      </c>
      <c r="D123" s="2">
        <f t="shared" si="19"/>
        <v>10500</v>
      </c>
      <c r="E123" s="3">
        <f>IF(A123-INT(A123)&lt;&gt;0,RIGHT(C123,2),)</f>
        <v>0</v>
      </c>
      <c r="F123" s="8" t="s">
        <v>290</v>
      </c>
      <c r="G123" s="1">
        <v>10500</v>
      </c>
      <c r="H123" s="1" t="str">
        <f t="shared" si="21"/>
        <v>10500.0</v>
      </c>
      <c r="I123" s="2">
        <f t="shared" si="22"/>
        <v>10500</v>
      </c>
      <c r="J123" s="3">
        <f>IF(G123-INT(G123)&lt;&gt;0,RIGHT(H123,2),)</f>
        <v>0</v>
      </c>
    </row>
    <row r="124" spans="1:10" ht="23.25">
      <c r="A124" s="1">
        <v>21000</v>
      </c>
      <c r="C124" s="1" t="str">
        <f>TEXT(A124,"#.#0")</f>
        <v>21000.0</v>
      </c>
      <c r="D124" s="2">
        <f t="shared" si="19"/>
        <v>21000</v>
      </c>
      <c r="E124" s="3">
        <f>IF(A124-INT(A124)&lt;&gt;0,RIGHT(C124,2),)</f>
        <v>0</v>
      </c>
      <c r="F124" s="8" t="s">
        <v>318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14140</v>
      </c>
      <c r="C125" s="1" t="str">
        <f t="shared" si="2"/>
        <v>14140.0</v>
      </c>
      <c r="D125" s="2">
        <f t="shared" si="3"/>
        <v>14140</v>
      </c>
      <c r="E125" s="3">
        <f t="shared" si="20"/>
        <v>0</v>
      </c>
      <c r="F125" s="7" t="s">
        <v>213</v>
      </c>
      <c r="H125" s="1" t="str">
        <f t="shared" si="14"/>
        <v>.0</v>
      </c>
      <c r="I125" s="2">
        <f t="shared" si="4"/>
        <v>0</v>
      </c>
      <c r="J125" s="3">
        <f aca="true" t="shared" si="25" ref="J125:J135">IF(G125-INT(G125)&lt;&gt;0,RIGHT(H125,2),)</f>
        <v>0</v>
      </c>
    </row>
    <row r="126" spans="3:10" ht="23.25">
      <c r="C126" s="1" t="str">
        <f t="shared" si="2"/>
        <v>.0</v>
      </c>
      <c r="D126" s="2">
        <f t="shared" si="3"/>
        <v>0</v>
      </c>
      <c r="E126" s="3">
        <f t="shared" si="20"/>
        <v>0</v>
      </c>
      <c r="F126" s="7" t="s">
        <v>199</v>
      </c>
      <c r="H126" s="1" t="str">
        <f t="shared" si="14"/>
        <v>.0</v>
      </c>
      <c r="I126" s="2">
        <f t="shared" si="4"/>
        <v>0</v>
      </c>
      <c r="J126" s="3">
        <f t="shared" si="25"/>
        <v>0</v>
      </c>
    </row>
    <row r="127" spans="3:10" ht="23.25">
      <c r="C127" s="1" t="str">
        <f t="shared" si="2"/>
        <v>.0</v>
      </c>
      <c r="D127" s="2">
        <f t="shared" si="3"/>
        <v>0</v>
      </c>
      <c r="E127" s="3">
        <f t="shared" si="20"/>
        <v>0</v>
      </c>
      <c r="F127" s="7" t="s">
        <v>200</v>
      </c>
      <c r="H127" s="1" t="str">
        <f t="shared" si="14"/>
        <v>.0</v>
      </c>
      <c r="I127" s="2">
        <f t="shared" si="4"/>
        <v>0</v>
      </c>
      <c r="J127" s="3">
        <f t="shared" si="25"/>
        <v>0</v>
      </c>
    </row>
    <row r="128" spans="3:10" ht="23.25">
      <c r="C128" s="1" t="str">
        <f t="shared" si="2"/>
        <v>.0</v>
      </c>
      <c r="D128" s="2">
        <f t="shared" si="3"/>
        <v>0</v>
      </c>
      <c r="E128" s="3">
        <f t="shared" si="20"/>
        <v>0</v>
      </c>
      <c r="F128" s="7" t="s">
        <v>201</v>
      </c>
      <c r="H128" s="1" t="str">
        <f t="shared" si="14"/>
        <v>.0</v>
      </c>
      <c r="I128" s="2">
        <f t="shared" si="4"/>
        <v>0</v>
      </c>
      <c r="J128" s="3">
        <f t="shared" si="25"/>
        <v>0</v>
      </c>
    </row>
    <row r="129" spans="3:10" ht="23.25">
      <c r="C129" s="1" t="str">
        <f t="shared" si="2"/>
        <v>.0</v>
      </c>
      <c r="D129" s="2">
        <f t="shared" si="3"/>
        <v>0</v>
      </c>
      <c r="E129" s="3">
        <f t="shared" si="20"/>
        <v>0</v>
      </c>
      <c r="F129" s="7"/>
      <c r="H129" s="1" t="str">
        <f t="shared" si="14"/>
        <v>.0</v>
      </c>
      <c r="I129" s="2">
        <f t="shared" si="4"/>
        <v>0</v>
      </c>
      <c r="J129" s="3">
        <f t="shared" si="25"/>
        <v>0</v>
      </c>
    </row>
    <row r="130" spans="3:10" ht="23.25">
      <c r="C130" s="1" t="str">
        <f t="shared" si="2"/>
        <v>.0</v>
      </c>
      <c r="D130" s="2">
        <f t="shared" si="3"/>
        <v>0</v>
      </c>
      <c r="E130" s="3">
        <f t="shared" si="20"/>
        <v>0</v>
      </c>
      <c r="F130" s="7"/>
      <c r="H130" s="1" t="str">
        <f t="shared" si="14"/>
        <v>.0</v>
      </c>
      <c r="I130" s="2">
        <f t="shared" si="4"/>
        <v>0</v>
      </c>
      <c r="J130" s="3">
        <f t="shared" si="25"/>
        <v>0</v>
      </c>
    </row>
    <row r="131" spans="3:10" ht="23.25">
      <c r="C131" s="1" t="str">
        <f t="shared" si="2"/>
        <v>.0</v>
      </c>
      <c r="D131" s="2">
        <f t="shared" si="3"/>
        <v>0</v>
      </c>
      <c r="E131" s="3">
        <f t="shared" si="20"/>
        <v>0</v>
      </c>
      <c r="F131" s="7"/>
      <c r="H131" s="1" t="str">
        <f t="shared" si="14"/>
        <v>.0</v>
      </c>
      <c r="I131" s="2">
        <f t="shared" si="4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3"/>
        <v>0</v>
      </c>
      <c r="E132" s="3">
        <f t="shared" si="20"/>
        <v>0</v>
      </c>
      <c r="H132" s="1" t="str">
        <f t="shared" si="14"/>
        <v>.0</v>
      </c>
      <c r="I132" s="2">
        <f t="shared" si="4"/>
        <v>0</v>
      </c>
      <c r="J132" s="3">
        <f t="shared" si="25"/>
        <v>0</v>
      </c>
    </row>
    <row r="133" spans="1:10" ht="23.25">
      <c r="A133" s="1">
        <f>SUM(A68:A132)</f>
        <v>78184762.11</v>
      </c>
      <c r="C133" s="1" t="str">
        <f t="shared" si="2"/>
        <v>78184762.11</v>
      </c>
      <c r="D133" s="2">
        <f t="shared" si="3"/>
        <v>78184762</v>
      </c>
      <c r="E133" s="3" t="str">
        <f t="shared" si="20"/>
        <v>11</v>
      </c>
      <c r="F133" s="109" t="s">
        <v>24</v>
      </c>
      <c r="G133" s="1">
        <f>SUM(G68:G131)</f>
        <v>23076054.160000004</v>
      </c>
      <c r="H133" s="1" t="str">
        <f>TEXT(G133,"#.#0")</f>
        <v>23076054.16</v>
      </c>
      <c r="I133" s="2">
        <f t="shared" si="4"/>
        <v>23076054</v>
      </c>
      <c r="J133" s="3" t="str">
        <f t="shared" si="25"/>
        <v>16</v>
      </c>
    </row>
    <row r="134" spans="1:10" ht="23.25">
      <c r="A134" s="1">
        <f>A66-A133</f>
        <v>9442824.379999995</v>
      </c>
      <c r="C134" s="1" t="str">
        <f t="shared" si="2"/>
        <v>9442824.38</v>
      </c>
      <c r="D134" s="2">
        <f>INT(C134)</f>
        <v>9442824</v>
      </c>
      <c r="E134" s="3" t="str">
        <f t="shared" si="20"/>
        <v>38</v>
      </c>
      <c r="G134" s="1">
        <f>+G66-G133</f>
        <v>6319074.289999999</v>
      </c>
      <c r="H134" s="1" t="str">
        <f>TEXT(G134,"#.#0")</f>
        <v>6319074.29</v>
      </c>
      <c r="I134" s="2">
        <f>INT(H134)</f>
        <v>6319074</v>
      </c>
      <c r="J134" s="3" t="str">
        <f t="shared" si="25"/>
        <v>29</v>
      </c>
    </row>
    <row r="135" spans="1:10" ht="23.25">
      <c r="A135" s="1">
        <f>A1+A134</f>
        <v>67535615.78000002</v>
      </c>
      <c r="C135" s="1" t="str">
        <f t="shared" si="2"/>
        <v>67535615.78</v>
      </c>
      <c r="D135" s="2">
        <f t="shared" si="3"/>
        <v>67535615</v>
      </c>
      <c r="E135" s="3" t="str">
        <f t="shared" si="20"/>
        <v>78</v>
      </c>
      <c r="G135" s="1">
        <f>G1+G134</f>
        <v>67535615.78000003</v>
      </c>
      <c r="H135" s="1" t="str">
        <f>TEXT(G135,"#.#0")</f>
        <v>67535615.78</v>
      </c>
      <c r="I135" s="2">
        <f t="shared" si="4"/>
        <v>67535615</v>
      </c>
      <c r="J135" s="3" t="str">
        <f t="shared" si="25"/>
        <v>78</v>
      </c>
    </row>
  </sheetData>
  <sheetProtection deleteColumn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J14" sqref="J14"/>
    </sheetView>
  </sheetViews>
  <sheetFormatPr defaultColWidth="9.140625" defaultRowHeight="21.75"/>
  <cols>
    <col min="1" max="1" width="13.8515625" style="24" customWidth="1"/>
    <col min="2" max="2" width="5.57421875" style="24" customWidth="1"/>
    <col min="3" max="3" width="13.8515625" style="24" customWidth="1"/>
    <col min="4" max="4" width="5.57421875" style="24" customWidth="1"/>
    <col min="5" max="5" width="41.140625" style="24" customWidth="1"/>
    <col min="6" max="6" width="7.421875" style="24" customWidth="1"/>
    <col min="7" max="7" width="13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31</v>
      </c>
      <c r="B1" s="10"/>
      <c r="C1" s="10"/>
      <c r="D1" s="10"/>
      <c r="E1" s="10"/>
      <c r="F1" s="88" t="s">
        <v>329</v>
      </c>
      <c r="G1" s="10"/>
      <c r="H1" s="10"/>
    </row>
    <row r="2" spans="1:8" ht="22.5" customHeight="1">
      <c r="A2" s="147" t="s">
        <v>101</v>
      </c>
      <c r="B2" s="147"/>
      <c r="C2" s="147"/>
      <c r="D2" s="147"/>
      <c r="E2" s="147"/>
      <c r="F2" s="147"/>
      <c r="G2" s="147"/>
      <c r="H2" s="147"/>
    </row>
    <row r="3" spans="1:8" ht="22.5" customHeight="1" thickBot="1">
      <c r="A3" s="10"/>
      <c r="B3" s="89"/>
      <c r="C3" s="89"/>
      <c r="D3" s="89"/>
      <c r="E3" s="89"/>
      <c r="F3" s="10" t="s">
        <v>235</v>
      </c>
      <c r="G3" s="89"/>
      <c r="H3" s="89"/>
    </row>
    <row r="4" spans="1:8" ht="22.5" customHeight="1" thickTop="1">
      <c r="A4" s="148" t="s">
        <v>0</v>
      </c>
      <c r="B4" s="149"/>
      <c r="C4" s="149"/>
      <c r="D4" s="150"/>
      <c r="E4" s="156" t="s">
        <v>4</v>
      </c>
      <c r="F4" s="90" t="s">
        <v>5</v>
      </c>
      <c r="G4" s="159" t="s">
        <v>7</v>
      </c>
      <c r="H4" s="160"/>
    </row>
    <row r="5" spans="1:8" ht="22.5" customHeight="1">
      <c r="A5" s="151" t="s">
        <v>1</v>
      </c>
      <c r="B5" s="145"/>
      <c r="C5" s="154" t="s">
        <v>3</v>
      </c>
      <c r="D5" s="155"/>
      <c r="E5" s="157"/>
      <c r="F5" s="91" t="s">
        <v>6</v>
      </c>
      <c r="G5" s="151" t="s">
        <v>3</v>
      </c>
      <c r="H5" s="145"/>
    </row>
    <row r="6" spans="1:8" ht="22.5" customHeight="1" thickBot="1">
      <c r="A6" s="152" t="s">
        <v>2</v>
      </c>
      <c r="B6" s="153"/>
      <c r="C6" s="152" t="s">
        <v>2</v>
      </c>
      <c r="D6" s="153"/>
      <c r="E6" s="158"/>
      <c r="F6" s="92"/>
      <c r="G6" s="161" t="s">
        <v>2</v>
      </c>
      <c r="H6" s="162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61216541</v>
      </c>
      <c r="H7" s="27" t="str">
        <f>Sheet1!J1</f>
        <v>49</v>
      </c>
    </row>
    <row r="8" spans="1:8" ht="22.5" customHeight="1">
      <c r="A8" s="28"/>
      <c r="B8" s="28"/>
      <c r="C8" s="29"/>
      <c r="D8" s="28"/>
      <c r="E8" s="107" t="s">
        <v>116</v>
      </c>
      <c r="F8" s="28"/>
      <c r="G8" s="28"/>
      <c r="H8" s="28"/>
    </row>
    <row r="9" spans="1:8" ht="22.5" customHeight="1">
      <c r="A9" s="29">
        <v>12700000</v>
      </c>
      <c r="B9" s="30" t="s">
        <v>115</v>
      </c>
      <c r="C9" s="29">
        <f>Sheet1!D2</f>
        <v>1316956</v>
      </c>
      <c r="D9" s="29" t="str">
        <f>Sheet1!E2</f>
        <v>15</v>
      </c>
      <c r="E9" s="28" t="s">
        <v>102</v>
      </c>
      <c r="F9" s="31" t="s">
        <v>34</v>
      </c>
      <c r="G9" s="29">
        <f>Sheet1!I2</f>
        <v>1018565</v>
      </c>
      <c r="H9" s="29" t="str">
        <f>Sheet1!J2</f>
        <v>80</v>
      </c>
    </row>
    <row r="10" spans="1:8" ht="22.5" customHeight="1">
      <c r="A10" s="29">
        <v>4090000</v>
      </c>
      <c r="B10" s="30" t="s">
        <v>115</v>
      </c>
      <c r="C10" s="29">
        <f>Sheet1!D3</f>
        <v>1087095</v>
      </c>
      <c r="D10" s="29" t="str">
        <f>Sheet1!E3</f>
        <v>40</v>
      </c>
      <c r="E10" s="28" t="s">
        <v>103</v>
      </c>
      <c r="F10" s="31" t="s">
        <v>35</v>
      </c>
      <c r="G10" s="29">
        <f>Sheet1!I3</f>
        <v>319918</v>
      </c>
      <c r="H10" s="29">
        <f>Sheet1!J3</f>
        <v>0</v>
      </c>
    </row>
    <row r="11" spans="1:8" ht="22.5" customHeight="1">
      <c r="A11" s="29">
        <v>1200000</v>
      </c>
      <c r="B11" s="30" t="s">
        <v>115</v>
      </c>
      <c r="C11" s="29">
        <f>Sheet1!D4</f>
        <v>383464</v>
      </c>
      <c r="D11" s="29" t="str">
        <f>Sheet1!E4</f>
        <v>01</v>
      </c>
      <c r="E11" s="28" t="s">
        <v>104</v>
      </c>
      <c r="F11" s="31" t="s">
        <v>36</v>
      </c>
      <c r="G11" s="29">
        <f>Sheet1!I4</f>
        <v>205819</v>
      </c>
      <c r="H11" s="29" t="str">
        <f>Sheet1!J4</f>
        <v>10</v>
      </c>
    </row>
    <row r="12" spans="1:8" ht="22.5" customHeight="1">
      <c r="A12" s="29">
        <v>1110000</v>
      </c>
      <c r="B12" s="30" t="s">
        <v>115</v>
      </c>
      <c r="C12" s="29">
        <f>Sheet1!D5</f>
        <v>502678</v>
      </c>
      <c r="D12" s="29" t="str">
        <f>Sheet1!E5</f>
        <v>60</v>
      </c>
      <c r="E12" s="28" t="s">
        <v>105</v>
      </c>
      <c r="F12" s="31" t="s">
        <v>37</v>
      </c>
      <c r="G12" s="29">
        <f>Sheet1!I5</f>
        <v>171744</v>
      </c>
      <c r="H12" s="29">
        <f>Sheet1!J5</f>
        <v>0</v>
      </c>
    </row>
    <row r="13" spans="1:8" ht="22.5" customHeight="1">
      <c r="A13" s="29">
        <v>156900000</v>
      </c>
      <c r="B13" s="30" t="s">
        <v>115</v>
      </c>
      <c r="C13" s="29">
        <f>Sheet1!D6</f>
        <v>30122097</v>
      </c>
      <c r="D13" s="29" t="str">
        <f>Sheet1!E6</f>
        <v>88</v>
      </c>
      <c r="E13" s="28" t="s">
        <v>106</v>
      </c>
      <c r="F13" s="31" t="s">
        <v>38</v>
      </c>
      <c r="G13" s="29">
        <f>Sheet1!I6</f>
        <v>5385702</v>
      </c>
      <c r="H13" s="29" t="str">
        <f>Sheet1!J6</f>
        <v>97</v>
      </c>
    </row>
    <row r="14" spans="1:8" ht="22.5" customHeight="1">
      <c r="A14" s="29">
        <v>39000000</v>
      </c>
      <c r="B14" s="30" t="s">
        <v>115</v>
      </c>
      <c r="C14" s="29">
        <f>Sheet1!D7</f>
        <v>25425554</v>
      </c>
      <c r="D14" s="29">
        <f>Sheet1!E7</f>
        <v>0</v>
      </c>
      <c r="E14" s="28" t="s">
        <v>114</v>
      </c>
      <c r="F14" s="31" t="s">
        <v>45</v>
      </c>
      <c r="G14" s="29">
        <f>Sheet1!I7</f>
        <v>12734477</v>
      </c>
      <c r="H14" s="29">
        <f>Sheet1!J7</f>
        <v>0</v>
      </c>
    </row>
    <row r="15" spans="1:8" ht="22.5" customHeight="1">
      <c r="A15" s="28"/>
      <c r="B15" s="28"/>
      <c r="C15" s="29">
        <f>Sheet1!D8</f>
        <v>7000</v>
      </c>
      <c r="D15" s="29">
        <f>Sheet1!E8</f>
        <v>0</v>
      </c>
      <c r="E15" s="28" t="s">
        <v>51</v>
      </c>
      <c r="F15" s="31" t="s">
        <v>239</v>
      </c>
      <c r="G15" s="29">
        <f>Sheet1!I8</f>
        <v>7000</v>
      </c>
      <c r="H15" s="29">
        <f>Sheet1!J8</f>
        <v>0</v>
      </c>
    </row>
    <row r="16" spans="1:8" ht="22.5" customHeight="1" hidden="1">
      <c r="A16" s="28"/>
      <c r="B16" s="28"/>
      <c r="C16" s="29">
        <f>Sheet1!D9</f>
        <v>0</v>
      </c>
      <c r="D16" s="29">
        <f>Sheet1!E9</f>
        <v>0</v>
      </c>
      <c r="E16" s="28" t="s">
        <v>107</v>
      </c>
      <c r="F16" s="31" t="s">
        <v>240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30500</v>
      </c>
      <c r="D17" s="29">
        <f>Sheet1!E10</f>
        <v>0</v>
      </c>
      <c r="E17" s="28" t="s">
        <v>108</v>
      </c>
      <c r="F17" s="31" t="s">
        <v>241</v>
      </c>
      <c r="G17" s="29">
        <f>Sheet1!I10</f>
        <v>3000</v>
      </c>
      <c r="H17" s="29">
        <f>Sheet1!J10</f>
        <v>0</v>
      </c>
    </row>
    <row r="18" spans="1:8" ht="22.5" customHeight="1">
      <c r="A18" s="28"/>
      <c r="B18" s="28"/>
      <c r="C18" s="29">
        <f>Sheet1!D11</f>
        <v>2230686</v>
      </c>
      <c r="D18" s="29">
        <f>Sheet1!E11</f>
        <v>0</v>
      </c>
      <c r="E18" s="28" t="s">
        <v>109</v>
      </c>
      <c r="F18" s="31" t="s">
        <v>242</v>
      </c>
      <c r="G18" s="29">
        <f>Sheet1!I11</f>
        <v>574450</v>
      </c>
      <c r="H18" s="29">
        <f>Sheet1!J11</f>
        <v>0</v>
      </c>
    </row>
    <row r="19" spans="1:8" ht="22.5" customHeight="1">
      <c r="A19" s="28"/>
      <c r="B19" s="28"/>
      <c r="C19" s="29">
        <f>Sheet1!D12</f>
        <v>6948900</v>
      </c>
      <c r="D19" s="29">
        <f>Sheet1!E12</f>
        <v>0</v>
      </c>
      <c r="E19" s="28" t="s">
        <v>110</v>
      </c>
      <c r="F19" s="31" t="s">
        <v>243</v>
      </c>
      <c r="G19" s="29">
        <f>Sheet1!I12</f>
        <v>2289600</v>
      </c>
      <c r="H19" s="29">
        <f>Sheet1!J12</f>
        <v>0</v>
      </c>
    </row>
    <row r="20" spans="1:8" ht="22.5" customHeight="1">
      <c r="A20" s="28"/>
      <c r="B20" s="28"/>
      <c r="C20" s="29">
        <f>Sheet1!D13</f>
        <v>32200</v>
      </c>
      <c r="D20" s="29">
        <f>Sheet1!E13</f>
        <v>0</v>
      </c>
      <c r="E20" s="28" t="s">
        <v>244</v>
      </c>
      <c r="F20" s="31" t="s">
        <v>245</v>
      </c>
      <c r="G20" s="29">
        <f>Sheet1!I13</f>
        <v>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86</v>
      </c>
      <c r="F21" s="31" t="s">
        <v>87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6015293</v>
      </c>
      <c r="D22" s="29" t="str">
        <f>Sheet1!E15</f>
        <v>73</v>
      </c>
      <c r="E22" s="28" t="s">
        <v>11</v>
      </c>
      <c r="F22" s="31" t="s">
        <v>246</v>
      </c>
      <c r="G22" s="29">
        <f>Sheet1!I15</f>
        <v>1421416</v>
      </c>
      <c r="H22" s="29" t="str">
        <f>Sheet1!J15</f>
        <v>58</v>
      </c>
    </row>
    <row r="23" spans="1:8" ht="22.5" customHeight="1">
      <c r="A23" s="28"/>
      <c r="B23" s="28"/>
      <c r="C23" s="29">
        <f>Sheet1!D16</f>
        <v>88888</v>
      </c>
      <c r="D23" s="29">
        <f>Sheet1!E16</f>
        <v>0</v>
      </c>
      <c r="E23" s="33" t="s">
        <v>12</v>
      </c>
      <c r="F23" s="31" t="s">
        <v>111</v>
      </c>
      <c r="G23" s="29">
        <f>Sheet1!I16</f>
        <v>75000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162</v>
      </c>
      <c r="F24" s="31" t="s">
        <v>58</v>
      </c>
      <c r="G24" s="29">
        <f>Sheet1!I17</f>
        <v>0</v>
      </c>
      <c r="H24" s="29">
        <f>Sheet1!J17</f>
        <v>0</v>
      </c>
    </row>
    <row r="25" spans="1:8" ht="22.5" customHeight="1" hidden="1">
      <c r="A25" s="28"/>
      <c r="B25" s="28"/>
      <c r="C25" s="29">
        <f>Sheet1!D18</f>
        <v>0</v>
      </c>
      <c r="D25" s="29">
        <f>Sheet1!E18</f>
        <v>0</v>
      </c>
      <c r="E25" s="131" t="s">
        <v>191</v>
      </c>
      <c r="F25" s="31"/>
      <c r="G25" s="29">
        <f>Sheet1!I18</f>
        <v>0</v>
      </c>
      <c r="H25" s="29">
        <f>Sheet1!J18</f>
        <v>0</v>
      </c>
    </row>
    <row r="26" spans="1:8" ht="22.5" customHeight="1" hidden="1">
      <c r="A26" s="28"/>
      <c r="B26" s="28"/>
      <c r="C26" s="29">
        <f>Sheet1!D19</f>
        <v>0</v>
      </c>
      <c r="D26" s="29">
        <f>Sheet1!E19</f>
        <v>0</v>
      </c>
      <c r="E26" s="131" t="s">
        <v>173</v>
      </c>
      <c r="F26" s="31"/>
      <c r="G26" s="29">
        <f>Sheet1!I19</f>
        <v>0</v>
      </c>
      <c r="H26" s="29">
        <f>Sheet1!J19</f>
        <v>0</v>
      </c>
    </row>
    <row r="27" spans="1:8" ht="22.5" customHeight="1" hidden="1">
      <c r="A27" s="28"/>
      <c r="B27" s="28"/>
      <c r="C27" s="29">
        <f>Sheet1!D20</f>
        <v>0</v>
      </c>
      <c r="D27" s="29">
        <f>Sheet1!E20</f>
        <v>0</v>
      </c>
      <c r="E27" s="131" t="s">
        <v>202</v>
      </c>
      <c r="F27" s="31"/>
      <c r="G27" s="29">
        <f>Sheet1!I20</f>
        <v>0</v>
      </c>
      <c r="H27" s="29">
        <f>Sheet1!J20</f>
        <v>0</v>
      </c>
    </row>
    <row r="28" spans="1:8" ht="22.5" customHeight="1" hidden="1">
      <c r="A28" s="28"/>
      <c r="B28" s="28"/>
      <c r="C28" s="29">
        <f>Sheet1!D21</f>
        <v>0</v>
      </c>
      <c r="D28" s="29">
        <f>Sheet1!E21</f>
        <v>0</v>
      </c>
      <c r="E28" s="131" t="s">
        <v>174</v>
      </c>
      <c r="F28" s="31"/>
      <c r="G28" s="29">
        <f>Sheet1!I21</f>
        <v>0</v>
      </c>
      <c r="H28" s="29">
        <f>Sheet1!J21</f>
        <v>0</v>
      </c>
    </row>
    <row r="29" spans="1:8" ht="22.5" customHeight="1">
      <c r="A29" s="28"/>
      <c r="B29" s="28"/>
      <c r="C29" s="29">
        <f>Sheet1!D22</f>
        <v>10348800</v>
      </c>
      <c r="D29" s="29">
        <f>Sheet1!E22</f>
        <v>0</v>
      </c>
      <c r="E29" s="130" t="s">
        <v>286</v>
      </c>
      <c r="F29" s="31" t="s">
        <v>222</v>
      </c>
      <c r="G29" s="29">
        <f>Sheet1!I22</f>
        <v>4103600</v>
      </c>
      <c r="H29" s="29">
        <f>Sheet1!J22</f>
        <v>0</v>
      </c>
    </row>
    <row r="30" spans="1:8" ht="22.5" customHeight="1">
      <c r="A30" s="28"/>
      <c r="B30" s="28"/>
      <c r="C30" s="29">
        <f>Sheet1!D23</f>
        <v>1968000</v>
      </c>
      <c r="D30" s="29">
        <f>Sheet1!E23</f>
        <v>0</v>
      </c>
      <c r="E30" s="33" t="s">
        <v>287</v>
      </c>
      <c r="F30" s="31" t="s">
        <v>222</v>
      </c>
      <c r="G30" s="29">
        <f>Sheet1!I23</f>
        <v>979200</v>
      </c>
      <c r="H30" s="29">
        <f>Sheet1!J23</f>
        <v>0</v>
      </c>
    </row>
    <row r="31" spans="1:8" ht="22.5" customHeight="1">
      <c r="A31" s="28"/>
      <c r="B31" s="28"/>
      <c r="C31" s="29">
        <f>Sheet1!D24</f>
        <v>112140</v>
      </c>
      <c r="D31" s="29">
        <f>Sheet1!E24</f>
        <v>0</v>
      </c>
      <c r="E31" s="103" t="s">
        <v>283</v>
      </c>
      <c r="F31" s="31" t="s">
        <v>222</v>
      </c>
      <c r="G31" s="29">
        <f>Sheet1!I24</f>
        <v>0</v>
      </c>
      <c r="H31" s="29">
        <f>Sheet1!J24</f>
        <v>0</v>
      </c>
    </row>
    <row r="32" spans="1:8" ht="22.5" customHeight="1">
      <c r="A32" s="28"/>
      <c r="B32" s="28"/>
      <c r="C32" s="29">
        <f>Sheet1!D25</f>
        <v>195500</v>
      </c>
      <c r="D32" s="29">
        <f>Sheet1!E25</f>
        <v>0</v>
      </c>
      <c r="E32" s="103" t="s">
        <v>284</v>
      </c>
      <c r="F32" s="31" t="s">
        <v>222</v>
      </c>
      <c r="G32" s="29">
        <f>Sheet1!I25</f>
        <v>0</v>
      </c>
      <c r="H32" s="29">
        <f>Sheet1!J25</f>
        <v>0</v>
      </c>
    </row>
    <row r="33" spans="1:8" ht="22.5" customHeight="1">
      <c r="A33" s="28"/>
      <c r="B33" s="28"/>
      <c r="C33" s="29">
        <f>Sheet1!D26</f>
        <v>11275</v>
      </c>
      <c r="D33" s="29">
        <f>Sheet1!E26</f>
        <v>0</v>
      </c>
      <c r="E33" s="103" t="s">
        <v>285</v>
      </c>
      <c r="F33" s="31" t="s">
        <v>222</v>
      </c>
      <c r="G33" s="29">
        <f>Sheet1!I26</f>
        <v>0</v>
      </c>
      <c r="H33" s="29">
        <f>Sheet1!J26</f>
        <v>0</v>
      </c>
    </row>
    <row r="34" spans="1:8" ht="22.5" customHeight="1">
      <c r="A34" s="28"/>
      <c r="B34" s="28"/>
      <c r="C34" s="29">
        <f>Sheet1!D27</f>
        <v>30000</v>
      </c>
      <c r="D34" s="29">
        <f>Sheet1!E27</f>
        <v>0</v>
      </c>
      <c r="E34" s="142" t="s">
        <v>291</v>
      </c>
      <c r="F34" s="31" t="s">
        <v>222</v>
      </c>
      <c r="G34" s="29">
        <f>Sheet1!I27</f>
        <v>0</v>
      </c>
      <c r="H34" s="29">
        <f>Sheet1!J27</f>
        <v>0</v>
      </c>
    </row>
    <row r="35" spans="1:8" ht="22.5" customHeight="1">
      <c r="A35" s="28"/>
      <c r="B35" s="28"/>
      <c r="C35" s="29">
        <f>Sheet1!D28</f>
        <v>14237</v>
      </c>
      <c r="D35" s="29">
        <f>Sheet1!E28</f>
        <v>0</v>
      </c>
      <c r="E35" s="103" t="s">
        <v>177</v>
      </c>
      <c r="F35" s="31" t="s">
        <v>222</v>
      </c>
      <c r="G35" s="29">
        <f>Sheet1!I28</f>
        <v>2725</v>
      </c>
      <c r="H35" s="29">
        <f>Sheet1!J28</f>
        <v>0</v>
      </c>
    </row>
    <row r="36" spans="1:8" ht="22.5" customHeight="1">
      <c r="A36" s="28"/>
      <c r="B36" s="28"/>
      <c r="C36" s="29">
        <f>Sheet1!D29</f>
        <v>284738</v>
      </c>
      <c r="D36" s="29" t="str">
        <f>Sheet1!E29</f>
        <v>72</v>
      </c>
      <c r="E36" s="103" t="s">
        <v>309</v>
      </c>
      <c r="F36" s="31" t="s">
        <v>222</v>
      </c>
      <c r="G36" s="29">
        <f>Sheet1!I29</f>
        <v>54500</v>
      </c>
      <c r="H36" s="29">
        <f>Sheet1!J29</f>
        <v>0</v>
      </c>
    </row>
    <row r="37" spans="1:8" ht="22.5" customHeight="1">
      <c r="A37" s="28"/>
      <c r="B37" s="28"/>
      <c r="C37" s="29">
        <f>Sheet1!D30</f>
        <v>3000</v>
      </c>
      <c r="D37" s="29">
        <f>Sheet1!E30</f>
        <v>0</v>
      </c>
      <c r="E37" s="103" t="s">
        <v>178</v>
      </c>
      <c r="F37" s="31" t="s">
        <v>222</v>
      </c>
      <c r="G37" s="29">
        <f>Sheet1!I30</f>
        <v>0</v>
      </c>
      <c r="H37" s="29">
        <f>Sheet1!J30</f>
        <v>0</v>
      </c>
    </row>
    <row r="38" spans="1:8" ht="22.5" customHeight="1">
      <c r="A38" s="28"/>
      <c r="B38" s="28"/>
      <c r="C38" s="29">
        <f>Sheet1!D31</f>
        <v>66310</v>
      </c>
      <c r="D38" s="29">
        <f>Sheet1!E31</f>
        <v>0</v>
      </c>
      <c r="E38" s="103" t="s">
        <v>179</v>
      </c>
      <c r="F38" s="31" t="s">
        <v>222</v>
      </c>
      <c r="G38" s="29">
        <f>Sheet1!I31</f>
        <v>0</v>
      </c>
      <c r="H38" s="29">
        <f>Sheet1!J31</f>
        <v>0</v>
      </c>
    </row>
    <row r="39" spans="1:8" ht="22.5" customHeight="1">
      <c r="A39" s="28"/>
      <c r="B39" s="28"/>
      <c r="C39" s="29">
        <f>Sheet1!D32</f>
        <v>5938</v>
      </c>
      <c r="D39" s="29">
        <f>Sheet1!E32</f>
        <v>0</v>
      </c>
      <c r="E39" s="103" t="s">
        <v>219</v>
      </c>
      <c r="F39" s="31" t="s">
        <v>222</v>
      </c>
      <c r="G39" s="29">
        <f>Sheet1!I32</f>
        <v>0</v>
      </c>
      <c r="H39" s="29">
        <f>Sheet1!J32</f>
        <v>0</v>
      </c>
    </row>
    <row r="40" spans="1:8" ht="22.5" customHeight="1">
      <c r="A40" s="28"/>
      <c r="B40" s="28"/>
      <c r="C40" s="29">
        <f>Sheet1!D33</f>
        <v>49061</v>
      </c>
      <c r="D40" s="29">
        <f>Sheet1!E33</f>
        <v>0</v>
      </c>
      <c r="E40" s="103" t="s">
        <v>180</v>
      </c>
      <c r="F40" s="31" t="s">
        <v>222</v>
      </c>
      <c r="G40" s="29">
        <f>Sheet1!I33</f>
        <v>0</v>
      </c>
      <c r="H40" s="29">
        <f>Sheet1!J33</f>
        <v>0</v>
      </c>
    </row>
    <row r="41" spans="1:8" ht="22.5" customHeight="1">
      <c r="A41" s="28"/>
      <c r="B41" s="28"/>
      <c r="C41" s="29">
        <f>Sheet1!D34</f>
        <v>94500</v>
      </c>
      <c r="D41" s="29">
        <f>Sheet1!E34</f>
        <v>0</v>
      </c>
      <c r="E41" s="103" t="s">
        <v>289</v>
      </c>
      <c r="F41" s="31" t="s">
        <v>222</v>
      </c>
      <c r="G41" s="29">
        <f>Sheet1!I34</f>
        <v>0</v>
      </c>
      <c r="H41" s="29">
        <f>Sheet1!J34</f>
        <v>0</v>
      </c>
    </row>
    <row r="42" spans="1:8" ht="22.5" customHeight="1">
      <c r="A42" s="28"/>
      <c r="B42" s="28"/>
      <c r="C42" s="29">
        <f>Sheet1!D35</f>
        <v>14085</v>
      </c>
      <c r="D42" s="29">
        <f>Sheet1!E35</f>
        <v>0</v>
      </c>
      <c r="E42" s="103" t="s">
        <v>181</v>
      </c>
      <c r="F42" s="31" t="s">
        <v>222</v>
      </c>
      <c r="G42" s="29">
        <f>Sheet1!I35</f>
        <v>0</v>
      </c>
      <c r="H42" s="29">
        <f>Sheet1!J35</f>
        <v>0</v>
      </c>
    </row>
    <row r="43" spans="1:8" ht="22.5" customHeight="1">
      <c r="A43" s="28"/>
      <c r="B43" s="28"/>
      <c r="C43" s="29">
        <f>Sheet1!D36</f>
        <v>3422</v>
      </c>
      <c r="D43" s="29">
        <f>Sheet1!E36</f>
        <v>0</v>
      </c>
      <c r="E43" s="103" t="s">
        <v>220</v>
      </c>
      <c r="F43" s="31" t="s">
        <v>222</v>
      </c>
      <c r="G43" s="29">
        <f>Sheet1!I36</f>
        <v>0</v>
      </c>
      <c r="H43" s="29">
        <f>Sheet1!J36</f>
        <v>0</v>
      </c>
    </row>
    <row r="44" spans="1:8" ht="20.25" customHeight="1" thickBot="1">
      <c r="A44" s="163" t="s">
        <v>23</v>
      </c>
      <c r="B44" s="163"/>
      <c r="C44" s="163"/>
      <c r="D44" s="163"/>
      <c r="E44" s="163"/>
      <c r="F44" s="163"/>
      <c r="G44" s="163"/>
      <c r="H44" s="163"/>
    </row>
    <row r="45" spans="1:8" ht="21.75" customHeight="1" thickTop="1">
      <c r="A45" s="164" t="s">
        <v>0</v>
      </c>
      <c r="B45" s="165"/>
      <c r="C45" s="165"/>
      <c r="D45" s="166"/>
      <c r="E45" s="167" t="s">
        <v>4</v>
      </c>
      <c r="F45" s="134" t="s">
        <v>5</v>
      </c>
      <c r="G45" s="164" t="s">
        <v>7</v>
      </c>
      <c r="H45" s="166"/>
    </row>
    <row r="46" spans="1:8" ht="21.75" customHeight="1">
      <c r="A46" s="170" t="s">
        <v>1</v>
      </c>
      <c r="B46" s="171"/>
      <c r="C46" s="172" t="s">
        <v>3</v>
      </c>
      <c r="D46" s="173"/>
      <c r="E46" s="168"/>
      <c r="F46" s="41" t="s">
        <v>6</v>
      </c>
      <c r="G46" s="170" t="s">
        <v>3</v>
      </c>
      <c r="H46" s="171"/>
    </row>
    <row r="47" spans="1:8" ht="21.75" customHeight="1" thickBot="1">
      <c r="A47" s="174" t="s">
        <v>2</v>
      </c>
      <c r="B47" s="175"/>
      <c r="C47" s="174" t="s">
        <v>2</v>
      </c>
      <c r="D47" s="175"/>
      <c r="E47" s="169"/>
      <c r="F47" s="93"/>
      <c r="G47" s="176" t="s">
        <v>2</v>
      </c>
      <c r="H47" s="177"/>
    </row>
    <row r="48" spans="1:8" ht="22.5" customHeight="1" thickTop="1">
      <c r="A48" s="28"/>
      <c r="B48" s="28"/>
      <c r="C48" s="29">
        <f>Sheet1!D37</f>
        <v>51361</v>
      </c>
      <c r="D48" s="29">
        <f>Sheet1!E37</f>
        <v>0</v>
      </c>
      <c r="E48" s="103" t="s">
        <v>182</v>
      </c>
      <c r="F48" s="31" t="s">
        <v>222</v>
      </c>
      <c r="G48" s="29">
        <f>Sheet1!I37</f>
        <v>0</v>
      </c>
      <c r="H48" s="29">
        <f>Sheet1!J37</f>
        <v>0</v>
      </c>
    </row>
    <row r="49" spans="1:8" ht="22.5" customHeight="1">
      <c r="A49" s="28"/>
      <c r="B49" s="28"/>
      <c r="C49" s="29">
        <f>Sheet1!D38</f>
        <v>18000</v>
      </c>
      <c r="D49" s="29">
        <f>Sheet1!E38</f>
        <v>0</v>
      </c>
      <c r="E49" s="103" t="s">
        <v>183</v>
      </c>
      <c r="F49" s="31" t="s">
        <v>222</v>
      </c>
      <c r="G49" s="29">
        <f>Sheet1!I38</f>
        <v>0</v>
      </c>
      <c r="H49" s="29">
        <f>Sheet1!J38</f>
        <v>0</v>
      </c>
    </row>
    <row r="50" spans="1:8" ht="22.5" customHeight="1">
      <c r="A50" s="28"/>
      <c r="B50" s="28"/>
      <c r="C50" s="29">
        <f>Sheet1!D39</f>
        <v>1427</v>
      </c>
      <c r="D50" s="29">
        <f>Sheet1!E39</f>
        <v>0</v>
      </c>
      <c r="E50" s="103" t="s">
        <v>221</v>
      </c>
      <c r="F50" s="31" t="s">
        <v>222</v>
      </c>
      <c r="G50" s="29">
        <f>Sheet1!I39</f>
        <v>0</v>
      </c>
      <c r="H50" s="29">
        <f>Sheet1!J39</f>
        <v>0</v>
      </c>
    </row>
    <row r="51" spans="1:8" ht="22.5" customHeight="1">
      <c r="A51" s="28"/>
      <c r="B51" s="28"/>
      <c r="C51" s="29">
        <f>Sheet1!D40</f>
        <v>37505</v>
      </c>
      <c r="D51" s="29">
        <f>Sheet1!E40</f>
        <v>0</v>
      </c>
      <c r="E51" s="103" t="s">
        <v>196</v>
      </c>
      <c r="F51" s="31" t="s">
        <v>222</v>
      </c>
      <c r="G51" s="29">
        <f>Sheet1!I40</f>
        <v>0</v>
      </c>
      <c r="H51" s="29">
        <f>Sheet1!J40</f>
        <v>0</v>
      </c>
    </row>
    <row r="52" spans="1:8" ht="22.5" customHeight="1">
      <c r="A52" s="28"/>
      <c r="B52" s="28"/>
      <c r="C52" s="29">
        <f>Sheet1!D41</f>
        <v>36132</v>
      </c>
      <c r="D52" s="29">
        <f>Sheet1!E41</f>
        <v>0</v>
      </c>
      <c r="E52" s="103" t="s">
        <v>201</v>
      </c>
      <c r="F52" s="31" t="s">
        <v>222</v>
      </c>
      <c r="G52" s="29">
        <f>Sheet1!I41</f>
        <v>0</v>
      </c>
      <c r="H52" s="29">
        <f>Sheet1!J41</f>
        <v>0</v>
      </c>
    </row>
    <row r="53" spans="1:8" ht="22.5" customHeight="1">
      <c r="A53" s="28"/>
      <c r="B53" s="28"/>
      <c r="C53" s="29">
        <f>Sheet1!D42</f>
        <v>7070</v>
      </c>
      <c r="D53" s="29">
        <f>Sheet1!E42</f>
        <v>0</v>
      </c>
      <c r="E53" s="103" t="s">
        <v>213</v>
      </c>
      <c r="F53" s="31" t="s">
        <v>222</v>
      </c>
      <c r="G53" s="29">
        <f>Sheet1!I42</f>
        <v>0</v>
      </c>
      <c r="H53" s="29">
        <f>Sheet1!J42</f>
        <v>0</v>
      </c>
    </row>
    <row r="54" spans="1:8" ht="22.5" customHeight="1">
      <c r="A54" s="28"/>
      <c r="B54" s="28"/>
      <c r="C54" s="29">
        <f>Sheet1!D43</f>
        <v>8580</v>
      </c>
      <c r="D54" s="29">
        <f>Sheet1!E43</f>
        <v>0</v>
      </c>
      <c r="E54" s="103" t="s">
        <v>317</v>
      </c>
      <c r="F54" s="31" t="s">
        <v>222</v>
      </c>
      <c r="G54" s="29">
        <f>Sheet1!I43</f>
        <v>0</v>
      </c>
      <c r="H54" s="29">
        <f>Sheet1!J43</f>
        <v>0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3" t="s">
        <v>185</v>
      </c>
      <c r="F55" s="31" t="s">
        <v>222</v>
      </c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151</v>
      </c>
      <c r="V55" s="24" t="s">
        <v>112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151</v>
      </c>
      <c r="AD55" s="24" t="s">
        <v>112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151</v>
      </c>
      <c r="AL55" s="24" t="s">
        <v>112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151</v>
      </c>
      <c r="AT55" s="24" t="s">
        <v>112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151</v>
      </c>
      <c r="BB55" s="24" t="s">
        <v>112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151</v>
      </c>
      <c r="BJ55" s="24" t="s">
        <v>112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151</v>
      </c>
      <c r="BR55" s="24" t="s">
        <v>112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151</v>
      </c>
      <c r="BZ55" s="24" t="s">
        <v>112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151</v>
      </c>
      <c r="CH55" s="24" t="s">
        <v>112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151</v>
      </c>
      <c r="CP55" s="24" t="s">
        <v>112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151</v>
      </c>
      <c r="CX55" s="24" t="s">
        <v>112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151</v>
      </c>
      <c r="DF55" s="24" t="s">
        <v>112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151</v>
      </c>
      <c r="DN55" s="24" t="s">
        <v>112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151</v>
      </c>
      <c r="DV55" s="24" t="s">
        <v>112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151</v>
      </c>
      <c r="ED55" s="24" t="s">
        <v>112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151</v>
      </c>
      <c r="EL55" s="24" t="s">
        <v>112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151</v>
      </c>
      <c r="ET55" s="24" t="s">
        <v>112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151</v>
      </c>
      <c r="FB55" s="24" t="s">
        <v>112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151</v>
      </c>
      <c r="FJ55" s="24" t="s">
        <v>112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151</v>
      </c>
      <c r="FR55" s="24" t="s">
        <v>112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151</v>
      </c>
      <c r="FZ55" s="24" t="s">
        <v>112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151</v>
      </c>
      <c r="GH55" s="24" t="s">
        <v>112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151</v>
      </c>
      <c r="GP55" s="24" t="s">
        <v>112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151</v>
      </c>
      <c r="GX55" s="24" t="s">
        <v>112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151</v>
      </c>
      <c r="HF55" s="24" t="s">
        <v>112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151</v>
      </c>
      <c r="HN55" s="24" t="s">
        <v>112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151</v>
      </c>
      <c r="HV55" s="24" t="s">
        <v>112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151</v>
      </c>
      <c r="ID55" s="24" t="s">
        <v>112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151</v>
      </c>
      <c r="IL55" s="24" t="s">
        <v>112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151</v>
      </c>
      <c r="IT55" s="24" t="s">
        <v>112</v>
      </c>
      <c r="IU55" s="24" t="e">
        <f>Sheet1!#REF!</f>
        <v>#REF!</v>
      </c>
      <c r="IV55" s="24" t="e">
        <f>Sheet1!#REF!</f>
        <v>#REF!</v>
      </c>
    </row>
    <row r="56" spans="1:256" ht="22.5" customHeight="1" hidden="1">
      <c r="A56" s="28"/>
      <c r="B56" s="28"/>
      <c r="C56" s="29">
        <f>Sheet1!D45</f>
        <v>0</v>
      </c>
      <c r="D56" s="29">
        <f>Sheet1!E45</f>
        <v>0</v>
      </c>
      <c r="E56" s="103" t="s">
        <v>186</v>
      </c>
      <c r="F56" s="31" t="s">
        <v>222</v>
      </c>
      <c r="G56" s="29">
        <f>Sheet1!I45</f>
        <v>0</v>
      </c>
      <c r="H56" s="29">
        <f>Sheet1!J45</f>
        <v>0</v>
      </c>
      <c r="O56" s="24">
        <f>Sheet1!Q45</f>
        <v>0</v>
      </c>
      <c r="P56" s="24">
        <f>Sheet1!R45</f>
        <v>0</v>
      </c>
      <c r="S56" s="24">
        <f>Sheet1!T45</f>
        <v>0</v>
      </c>
      <c r="T56" s="24">
        <f>Sheet1!U45</f>
        <v>0</v>
      </c>
      <c r="U56" s="24" t="s">
        <v>151</v>
      </c>
      <c r="V56" s="24" t="s">
        <v>112</v>
      </c>
      <c r="W56" s="24">
        <f>Sheet1!Y45</f>
        <v>0</v>
      </c>
      <c r="X56" s="24">
        <f>Sheet1!Z45</f>
        <v>0</v>
      </c>
      <c r="AA56" s="24">
        <f>Sheet1!AB45</f>
        <v>0</v>
      </c>
      <c r="AB56" s="24">
        <f>Sheet1!AC45</f>
        <v>0</v>
      </c>
      <c r="AC56" s="24" t="s">
        <v>151</v>
      </c>
      <c r="AD56" s="24" t="s">
        <v>112</v>
      </c>
      <c r="AE56" s="24">
        <f>Sheet1!AG45</f>
        <v>0</v>
      </c>
      <c r="AF56" s="24">
        <f>Sheet1!AH45</f>
        <v>0</v>
      </c>
      <c r="AI56" s="24">
        <f>Sheet1!AJ45</f>
        <v>0</v>
      </c>
      <c r="AJ56" s="24">
        <f>Sheet1!AK45</f>
        <v>0</v>
      </c>
      <c r="AK56" s="24" t="s">
        <v>151</v>
      </c>
      <c r="AL56" s="24" t="s">
        <v>112</v>
      </c>
      <c r="AM56" s="24">
        <f>Sheet1!AO45</f>
        <v>0</v>
      </c>
      <c r="AN56" s="24">
        <f>Sheet1!AP45</f>
        <v>0</v>
      </c>
      <c r="AQ56" s="24">
        <f>Sheet1!AR45</f>
        <v>0</v>
      </c>
      <c r="AR56" s="24">
        <f>Sheet1!AS45</f>
        <v>0</v>
      </c>
      <c r="AS56" s="24" t="s">
        <v>151</v>
      </c>
      <c r="AT56" s="24" t="s">
        <v>112</v>
      </c>
      <c r="AU56" s="24">
        <f>Sheet1!AW45</f>
        <v>0</v>
      </c>
      <c r="AV56" s="24">
        <f>Sheet1!AX45</f>
        <v>0</v>
      </c>
      <c r="AY56" s="24">
        <f>Sheet1!AZ45</f>
        <v>0</v>
      </c>
      <c r="AZ56" s="24">
        <f>Sheet1!BA45</f>
        <v>0</v>
      </c>
      <c r="BA56" s="24" t="s">
        <v>151</v>
      </c>
      <c r="BB56" s="24" t="s">
        <v>112</v>
      </c>
      <c r="BC56" s="24">
        <f>Sheet1!BE45</f>
        <v>0</v>
      </c>
      <c r="BD56" s="24">
        <f>Sheet1!BF45</f>
        <v>0</v>
      </c>
      <c r="BG56" s="24">
        <f>Sheet1!BH45</f>
        <v>0</v>
      </c>
      <c r="BH56" s="24">
        <f>Sheet1!BI45</f>
        <v>0</v>
      </c>
      <c r="BI56" s="24" t="s">
        <v>151</v>
      </c>
      <c r="BJ56" s="24" t="s">
        <v>112</v>
      </c>
      <c r="BK56" s="24">
        <f>Sheet1!BM45</f>
        <v>0</v>
      </c>
      <c r="BL56" s="24">
        <f>Sheet1!BN45</f>
        <v>0</v>
      </c>
      <c r="BO56" s="24">
        <f>Sheet1!BP45</f>
        <v>0</v>
      </c>
      <c r="BP56" s="24">
        <f>Sheet1!BQ45</f>
        <v>0</v>
      </c>
      <c r="BQ56" s="24" t="s">
        <v>151</v>
      </c>
      <c r="BR56" s="24" t="s">
        <v>112</v>
      </c>
      <c r="BS56" s="24">
        <f>Sheet1!BU45</f>
        <v>0</v>
      </c>
      <c r="BT56" s="24">
        <f>Sheet1!BV45</f>
        <v>0</v>
      </c>
      <c r="BW56" s="24">
        <f>Sheet1!BX45</f>
        <v>0</v>
      </c>
      <c r="BX56" s="24">
        <f>Sheet1!BY45</f>
        <v>0</v>
      </c>
      <c r="BY56" s="24" t="s">
        <v>151</v>
      </c>
      <c r="BZ56" s="24" t="s">
        <v>112</v>
      </c>
      <c r="CA56" s="24">
        <f>Sheet1!CC45</f>
        <v>0</v>
      </c>
      <c r="CB56" s="24">
        <f>Sheet1!CD45</f>
        <v>0</v>
      </c>
      <c r="CE56" s="24">
        <f>Sheet1!CF45</f>
        <v>0</v>
      </c>
      <c r="CF56" s="24">
        <f>Sheet1!CG45</f>
        <v>0</v>
      </c>
      <c r="CG56" s="24" t="s">
        <v>151</v>
      </c>
      <c r="CH56" s="24" t="s">
        <v>112</v>
      </c>
      <c r="CI56" s="24">
        <f>Sheet1!CK45</f>
        <v>0</v>
      </c>
      <c r="CJ56" s="24">
        <f>Sheet1!CL45</f>
        <v>0</v>
      </c>
      <c r="CM56" s="24">
        <f>Sheet1!CN45</f>
        <v>0</v>
      </c>
      <c r="CN56" s="24">
        <f>Sheet1!CO45</f>
        <v>0</v>
      </c>
      <c r="CO56" s="24" t="s">
        <v>151</v>
      </c>
      <c r="CP56" s="24" t="s">
        <v>112</v>
      </c>
      <c r="CQ56" s="24">
        <f>Sheet1!CS45</f>
        <v>0</v>
      </c>
      <c r="CR56" s="24">
        <f>Sheet1!CT45</f>
        <v>0</v>
      </c>
      <c r="CU56" s="24">
        <f>Sheet1!CV45</f>
        <v>0</v>
      </c>
      <c r="CV56" s="24">
        <f>Sheet1!CW45</f>
        <v>0</v>
      </c>
      <c r="CW56" s="24" t="s">
        <v>151</v>
      </c>
      <c r="CX56" s="24" t="s">
        <v>112</v>
      </c>
      <c r="CY56" s="24">
        <f>Sheet1!DA45</f>
        <v>0</v>
      </c>
      <c r="CZ56" s="24">
        <f>Sheet1!DB45</f>
        <v>0</v>
      </c>
      <c r="DC56" s="24">
        <f>Sheet1!DD45</f>
        <v>0</v>
      </c>
      <c r="DD56" s="24">
        <f>Sheet1!DE45</f>
        <v>0</v>
      </c>
      <c r="DE56" s="24" t="s">
        <v>151</v>
      </c>
      <c r="DF56" s="24" t="s">
        <v>112</v>
      </c>
      <c r="DG56" s="24">
        <f>Sheet1!DI45</f>
        <v>0</v>
      </c>
      <c r="DH56" s="24">
        <f>Sheet1!DJ45</f>
        <v>0</v>
      </c>
      <c r="DK56" s="24">
        <f>Sheet1!DL45</f>
        <v>0</v>
      </c>
      <c r="DL56" s="24">
        <f>Sheet1!DM45</f>
        <v>0</v>
      </c>
      <c r="DM56" s="24" t="s">
        <v>151</v>
      </c>
      <c r="DN56" s="24" t="s">
        <v>112</v>
      </c>
      <c r="DO56" s="24">
        <f>Sheet1!DQ45</f>
        <v>0</v>
      </c>
      <c r="DP56" s="24">
        <f>Sheet1!DR45</f>
        <v>0</v>
      </c>
      <c r="DS56" s="24">
        <f>Sheet1!DT45</f>
        <v>0</v>
      </c>
      <c r="DT56" s="24">
        <f>Sheet1!DU45</f>
        <v>0</v>
      </c>
      <c r="DU56" s="24" t="s">
        <v>151</v>
      </c>
      <c r="DV56" s="24" t="s">
        <v>112</v>
      </c>
      <c r="DW56" s="24">
        <f>Sheet1!DY45</f>
        <v>0</v>
      </c>
      <c r="DX56" s="24">
        <f>Sheet1!DZ45</f>
        <v>0</v>
      </c>
      <c r="EA56" s="24">
        <f>Sheet1!EB45</f>
        <v>0</v>
      </c>
      <c r="EB56" s="24">
        <f>Sheet1!EC45</f>
        <v>0</v>
      </c>
      <c r="EC56" s="24" t="s">
        <v>151</v>
      </c>
      <c r="ED56" s="24" t="s">
        <v>112</v>
      </c>
      <c r="EE56" s="24">
        <f>Sheet1!EG45</f>
        <v>0</v>
      </c>
      <c r="EF56" s="24">
        <f>Sheet1!EH45</f>
        <v>0</v>
      </c>
      <c r="EI56" s="24">
        <f>Sheet1!EJ45</f>
        <v>0</v>
      </c>
      <c r="EJ56" s="24">
        <f>Sheet1!EK45</f>
        <v>0</v>
      </c>
      <c r="EK56" s="24" t="s">
        <v>151</v>
      </c>
      <c r="EL56" s="24" t="s">
        <v>112</v>
      </c>
      <c r="EM56" s="24">
        <f>Sheet1!EO45</f>
        <v>0</v>
      </c>
      <c r="EN56" s="24">
        <f>Sheet1!EP45</f>
        <v>0</v>
      </c>
      <c r="EQ56" s="24">
        <f>Sheet1!ER45</f>
        <v>0</v>
      </c>
      <c r="ER56" s="24">
        <f>Sheet1!ES45</f>
        <v>0</v>
      </c>
      <c r="ES56" s="24" t="s">
        <v>151</v>
      </c>
      <c r="ET56" s="24" t="s">
        <v>112</v>
      </c>
      <c r="EU56" s="24">
        <f>Sheet1!EW45</f>
        <v>0</v>
      </c>
      <c r="EV56" s="24">
        <f>Sheet1!EX45</f>
        <v>0</v>
      </c>
      <c r="EY56" s="24">
        <f>Sheet1!EZ45</f>
        <v>0</v>
      </c>
      <c r="EZ56" s="24">
        <f>Sheet1!FA45</f>
        <v>0</v>
      </c>
      <c r="FA56" s="24" t="s">
        <v>151</v>
      </c>
      <c r="FB56" s="24" t="s">
        <v>112</v>
      </c>
      <c r="FC56" s="24">
        <f>Sheet1!FE45</f>
        <v>0</v>
      </c>
      <c r="FD56" s="24">
        <f>Sheet1!FF45</f>
        <v>0</v>
      </c>
      <c r="FG56" s="24">
        <f>Sheet1!FH45</f>
        <v>0</v>
      </c>
      <c r="FH56" s="24">
        <f>Sheet1!FI45</f>
        <v>0</v>
      </c>
      <c r="FI56" s="24" t="s">
        <v>151</v>
      </c>
      <c r="FJ56" s="24" t="s">
        <v>112</v>
      </c>
      <c r="FK56" s="24">
        <f>Sheet1!FM45</f>
        <v>0</v>
      </c>
      <c r="FL56" s="24">
        <f>Sheet1!FN45</f>
        <v>0</v>
      </c>
      <c r="FO56" s="24">
        <f>Sheet1!FP45</f>
        <v>0</v>
      </c>
      <c r="FP56" s="24">
        <f>Sheet1!FQ45</f>
        <v>0</v>
      </c>
      <c r="FQ56" s="24" t="s">
        <v>151</v>
      </c>
      <c r="FR56" s="24" t="s">
        <v>112</v>
      </c>
      <c r="FS56" s="24">
        <f>Sheet1!FU45</f>
        <v>0</v>
      </c>
      <c r="FT56" s="24">
        <f>Sheet1!FV45</f>
        <v>0</v>
      </c>
      <c r="FW56" s="24">
        <f>Sheet1!FX45</f>
        <v>0</v>
      </c>
      <c r="FX56" s="24">
        <f>Sheet1!FY45</f>
        <v>0</v>
      </c>
      <c r="FY56" s="24" t="s">
        <v>151</v>
      </c>
      <c r="FZ56" s="24" t="s">
        <v>112</v>
      </c>
      <c r="GA56" s="24">
        <f>Sheet1!GC45</f>
        <v>0</v>
      </c>
      <c r="GB56" s="24">
        <f>Sheet1!GD45</f>
        <v>0</v>
      </c>
      <c r="GE56" s="24">
        <f>Sheet1!GF45</f>
        <v>0</v>
      </c>
      <c r="GF56" s="24">
        <f>Sheet1!GG45</f>
        <v>0</v>
      </c>
      <c r="GG56" s="24" t="s">
        <v>151</v>
      </c>
      <c r="GH56" s="24" t="s">
        <v>112</v>
      </c>
      <c r="GI56" s="24">
        <f>Sheet1!GK45</f>
        <v>0</v>
      </c>
      <c r="GJ56" s="24">
        <f>Sheet1!GL45</f>
        <v>0</v>
      </c>
      <c r="GM56" s="24">
        <f>Sheet1!GN45</f>
        <v>0</v>
      </c>
      <c r="GN56" s="24">
        <f>Sheet1!GO45</f>
        <v>0</v>
      </c>
      <c r="GO56" s="24" t="s">
        <v>151</v>
      </c>
      <c r="GP56" s="24" t="s">
        <v>112</v>
      </c>
      <c r="GQ56" s="24">
        <f>Sheet1!GS45</f>
        <v>0</v>
      </c>
      <c r="GR56" s="24">
        <f>Sheet1!GT45</f>
        <v>0</v>
      </c>
      <c r="GU56" s="24">
        <f>Sheet1!GV45</f>
        <v>0</v>
      </c>
      <c r="GV56" s="24">
        <f>Sheet1!GW45</f>
        <v>0</v>
      </c>
      <c r="GW56" s="24" t="s">
        <v>151</v>
      </c>
      <c r="GX56" s="24" t="s">
        <v>112</v>
      </c>
      <c r="GY56" s="24">
        <f>Sheet1!HA45</f>
        <v>0</v>
      </c>
      <c r="GZ56" s="24">
        <f>Sheet1!HB45</f>
        <v>0</v>
      </c>
      <c r="HC56" s="24">
        <f>Sheet1!HD45</f>
        <v>0</v>
      </c>
      <c r="HD56" s="24">
        <f>Sheet1!HE45</f>
        <v>0</v>
      </c>
      <c r="HE56" s="24" t="s">
        <v>151</v>
      </c>
      <c r="HF56" s="24" t="s">
        <v>112</v>
      </c>
      <c r="HG56" s="24">
        <f>Sheet1!HI45</f>
        <v>0</v>
      </c>
      <c r="HH56" s="24">
        <f>Sheet1!HJ45</f>
        <v>0</v>
      </c>
      <c r="HK56" s="24">
        <f>Sheet1!HL45</f>
        <v>0</v>
      </c>
      <c r="HL56" s="24">
        <f>Sheet1!HM45</f>
        <v>0</v>
      </c>
      <c r="HM56" s="24" t="s">
        <v>151</v>
      </c>
      <c r="HN56" s="24" t="s">
        <v>112</v>
      </c>
      <c r="HO56" s="24">
        <f>Sheet1!HQ45</f>
        <v>0</v>
      </c>
      <c r="HP56" s="24">
        <f>Sheet1!HR45</f>
        <v>0</v>
      </c>
      <c r="HS56" s="24">
        <f>Sheet1!HT45</f>
        <v>0</v>
      </c>
      <c r="HT56" s="24">
        <f>Sheet1!HU45</f>
        <v>0</v>
      </c>
      <c r="HU56" s="24" t="s">
        <v>151</v>
      </c>
      <c r="HV56" s="24" t="s">
        <v>112</v>
      </c>
      <c r="HW56" s="24">
        <f>Sheet1!HY45</f>
        <v>0</v>
      </c>
      <c r="HX56" s="24">
        <f>Sheet1!HZ45</f>
        <v>0</v>
      </c>
      <c r="IA56" s="24">
        <f>Sheet1!IB45</f>
        <v>0</v>
      </c>
      <c r="IB56" s="24">
        <f>Sheet1!IC45</f>
        <v>0</v>
      </c>
      <c r="IC56" s="24" t="s">
        <v>151</v>
      </c>
      <c r="ID56" s="24" t="s">
        <v>112</v>
      </c>
      <c r="IE56" s="24">
        <f>Sheet1!IG45</f>
        <v>0</v>
      </c>
      <c r="IF56" s="24">
        <f>Sheet1!IH45</f>
        <v>0</v>
      </c>
      <c r="II56" s="24">
        <f>Sheet1!IJ45</f>
        <v>0</v>
      </c>
      <c r="IJ56" s="24">
        <f>Sheet1!IK45</f>
        <v>0</v>
      </c>
      <c r="IK56" s="24" t="s">
        <v>151</v>
      </c>
      <c r="IL56" s="24" t="s">
        <v>112</v>
      </c>
      <c r="IM56" s="24">
        <f>Sheet1!IO45</f>
        <v>0</v>
      </c>
      <c r="IN56" s="24">
        <f>Sheet1!IP45</f>
        <v>0</v>
      </c>
      <c r="IQ56" s="24">
        <f>Sheet1!IR45</f>
        <v>0</v>
      </c>
      <c r="IR56" s="24">
        <f>Sheet1!IS45</f>
        <v>0</v>
      </c>
      <c r="IS56" s="24" t="s">
        <v>151</v>
      </c>
      <c r="IT56" s="24" t="s">
        <v>112</v>
      </c>
      <c r="IU56" s="24" t="e">
        <f>Sheet1!#REF!</f>
        <v>#REF!</v>
      </c>
      <c r="IV56" s="24" t="e">
        <f>Sheet1!#REF!</f>
        <v>#REF!</v>
      </c>
    </row>
    <row r="57" spans="1:256" ht="22.5" customHeight="1" hidden="1">
      <c r="A57" s="28"/>
      <c r="B57" s="28"/>
      <c r="C57" s="29">
        <f>Sheet1!D46</f>
        <v>0</v>
      </c>
      <c r="D57" s="29">
        <f>Sheet1!E46</f>
        <v>0</v>
      </c>
      <c r="E57" s="103" t="s">
        <v>187</v>
      </c>
      <c r="F57" s="31" t="s">
        <v>222</v>
      </c>
      <c r="G57" s="29">
        <f>Sheet1!I46</f>
        <v>0</v>
      </c>
      <c r="H57" s="29">
        <f>Sheet1!J46</f>
        <v>0</v>
      </c>
      <c r="O57" s="24">
        <f>Sheet1!Q46</f>
        <v>0</v>
      </c>
      <c r="P57" s="24">
        <f>Sheet1!R46</f>
        <v>0</v>
      </c>
      <c r="S57" s="24">
        <f>Sheet1!T46</f>
        <v>0</v>
      </c>
      <c r="T57" s="24">
        <f>Sheet1!U46</f>
        <v>0</v>
      </c>
      <c r="U57" s="24" t="s">
        <v>151</v>
      </c>
      <c r="V57" s="24" t="s">
        <v>112</v>
      </c>
      <c r="W57" s="24">
        <f>Sheet1!Y46</f>
        <v>0</v>
      </c>
      <c r="X57" s="24">
        <f>Sheet1!Z46</f>
        <v>0</v>
      </c>
      <c r="AA57" s="24">
        <f>Sheet1!AB46</f>
        <v>0</v>
      </c>
      <c r="AB57" s="24">
        <f>Sheet1!AC46</f>
        <v>0</v>
      </c>
      <c r="AC57" s="24" t="s">
        <v>151</v>
      </c>
      <c r="AD57" s="24" t="s">
        <v>112</v>
      </c>
      <c r="AE57" s="24">
        <f>Sheet1!AG46</f>
        <v>0</v>
      </c>
      <c r="AF57" s="24">
        <f>Sheet1!AH46</f>
        <v>0</v>
      </c>
      <c r="AI57" s="24">
        <f>Sheet1!AJ46</f>
        <v>0</v>
      </c>
      <c r="AJ57" s="24">
        <f>Sheet1!AK46</f>
        <v>0</v>
      </c>
      <c r="AK57" s="24" t="s">
        <v>151</v>
      </c>
      <c r="AL57" s="24" t="s">
        <v>112</v>
      </c>
      <c r="AM57" s="24">
        <f>Sheet1!AO46</f>
        <v>0</v>
      </c>
      <c r="AN57" s="24">
        <f>Sheet1!AP46</f>
        <v>0</v>
      </c>
      <c r="AQ57" s="24">
        <f>Sheet1!AR46</f>
        <v>0</v>
      </c>
      <c r="AR57" s="24">
        <f>Sheet1!AS46</f>
        <v>0</v>
      </c>
      <c r="AS57" s="24" t="s">
        <v>151</v>
      </c>
      <c r="AT57" s="24" t="s">
        <v>112</v>
      </c>
      <c r="AU57" s="24">
        <f>Sheet1!AW46</f>
        <v>0</v>
      </c>
      <c r="AV57" s="24">
        <f>Sheet1!AX46</f>
        <v>0</v>
      </c>
      <c r="AY57" s="24">
        <f>Sheet1!AZ46</f>
        <v>0</v>
      </c>
      <c r="AZ57" s="24">
        <f>Sheet1!BA46</f>
        <v>0</v>
      </c>
      <c r="BA57" s="24" t="s">
        <v>151</v>
      </c>
      <c r="BB57" s="24" t="s">
        <v>112</v>
      </c>
      <c r="BC57" s="24">
        <f>Sheet1!BE46</f>
        <v>0</v>
      </c>
      <c r="BD57" s="24">
        <f>Sheet1!BF46</f>
        <v>0</v>
      </c>
      <c r="BG57" s="24">
        <f>Sheet1!BH46</f>
        <v>0</v>
      </c>
      <c r="BH57" s="24">
        <f>Sheet1!BI46</f>
        <v>0</v>
      </c>
      <c r="BI57" s="24" t="s">
        <v>151</v>
      </c>
      <c r="BJ57" s="24" t="s">
        <v>112</v>
      </c>
      <c r="BK57" s="24">
        <f>Sheet1!BM46</f>
        <v>0</v>
      </c>
      <c r="BL57" s="24">
        <f>Sheet1!BN46</f>
        <v>0</v>
      </c>
      <c r="BO57" s="24">
        <f>Sheet1!BP46</f>
        <v>0</v>
      </c>
      <c r="BP57" s="24">
        <f>Sheet1!BQ46</f>
        <v>0</v>
      </c>
      <c r="BQ57" s="24" t="s">
        <v>151</v>
      </c>
      <c r="BR57" s="24" t="s">
        <v>112</v>
      </c>
      <c r="BS57" s="24">
        <f>Sheet1!BU46</f>
        <v>0</v>
      </c>
      <c r="BT57" s="24">
        <f>Sheet1!BV46</f>
        <v>0</v>
      </c>
      <c r="BW57" s="24">
        <f>Sheet1!BX46</f>
        <v>0</v>
      </c>
      <c r="BX57" s="24">
        <f>Sheet1!BY46</f>
        <v>0</v>
      </c>
      <c r="BY57" s="24" t="s">
        <v>151</v>
      </c>
      <c r="BZ57" s="24" t="s">
        <v>112</v>
      </c>
      <c r="CA57" s="24">
        <f>Sheet1!CC46</f>
        <v>0</v>
      </c>
      <c r="CB57" s="24">
        <f>Sheet1!CD46</f>
        <v>0</v>
      </c>
      <c r="CE57" s="24">
        <f>Sheet1!CF46</f>
        <v>0</v>
      </c>
      <c r="CF57" s="24">
        <f>Sheet1!CG46</f>
        <v>0</v>
      </c>
      <c r="CG57" s="24" t="s">
        <v>151</v>
      </c>
      <c r="CH57" s="24" t="s">
        <v>112</v>
      </c>
      <c r="CI57" s="24">
        <f>Sheet1!CK46</f>
        <v>0</v>
      </c>
      <c r="CJ57" s="24">
        <f>Sheet1!CL46</f>
        <v>0</v>
      </c>
      <c r="CM57" s="24">
        <f>Sheet1!CN46</f>
        <v>0</v>
      </c>
      <c r="CN57" s="24">
        <f>Sheet1!CO46</f>
        <v>0</v>
      </c>
      <c r="CO57" s="24" t="s">
        <v>151</v>
      </c>
      <c r="CP57" s="24" t="s">
        <v>112</v>
      </c>
      <c r="CQ57" s="24">
        <f>Sheet1!CS46</f>
        <v>0</v>
      </c>
      <c r="CR57" s="24">
        <f>Sheet1!CT46</f>
        <v>0</v>
      </c>
      <c r="CU57" s="24">
        <f>Sheet1!CV46</f>
        <v>0</v>
      </c>
      <c r="CV57" s="24">
        <f>Sheet1!CW46</f>
        <v>0</v>
      </c>
      <c r="CW57" s="24" t="s">
        <v>151</v>
      </c>
      <c r="CX57" s="24" t="s">
        <v>112</v>
      </c>
      <c r="CY57" s="24">
        <f>Sheet1!DA46</f>
        <v>0</v>
      </c>
      <c r="CZ57" s="24">
        <f>Sheet1!DB46</f>
        <v>0</v>
      </c>
      <c r="DC57" s="24">
        <f>Sheet1!DD46</f>
        <v>0</v>
      </c>
      <c r="DD57" s="24">
        <f>Sheet1!DE46</f>
        <v>0</v>
      </c>
      <c r="DE57" s="24" t="s">
        <v>151</v>
      </c>
      <c r="DF57" s="24" t="s">
        <v>112</v>
      </c>
      <c r="DG57" s="24">
        <f>Sheet1!DI46</f>
        <v>0</v>
      </c>
      <c r="DH57" s="24">
        <f>Sheet1!DJ46</f>
        <v>0</v>
      </c>
      <c r="DK57" s="24">
        <f>Sheet1!DL46</f>
        <v>0</v>
      </c>
      <c r="DL57" s="24">
        <f>Sheet1!DM46</f>
        <v>0</v>
      </c>
      <c r="DM57" s="24" t="s">
        <v>151</v>
      </c>
      <c r="DN57" s="24" t="s">
        <v>112</v>
      </c>
      <c r="DO57" s="24">
        <f>Sheet1!DQ46</f>
        <v>0</v>
      </c>
      <c r="DP57" s="24">
        <f>Sheet1!DR46</f>
        <v>0</v>
      </c>
      <c r="DS57" s="24">
        <f>Sheet1!DT46</f>
        <v>0</v>
      </c>
      <c r="DT57" s="24">
        <f>Sheet1!DU46</f>
        <v>0</v>
      </c>
      <c r="DU57" s="24" t="s">
        <v>151</v>
      </c>
      <c r="DV57" s="24" t="s">
        <v>112</v>
      </c>
      <c r="DW57" s="24">
        <f>Sheet1!DY46</f>
        <v>0</v>
      </c>
      <c r="DX57" s="24">
        <f>Sheet1!DZ46</f>
        <v>0</v>
      </c>
      <c r="EA57" s="24">
        <f>Sheet1!EB46</f>
        <v>0</v>
      </c>
      <c r="EB57" s="24">
        <f>Sheet1!EC46</f>
        <v>0</v>
      </c>
      <c r="EC57" s="24" t="s">
        <v>151</v>
      </c>
      <c r="ED57" s="24" t="s">
        <v>112</v>
      </c>
      <c r="EE57" s="24">
        <f>Sheet1!EG46</f>
        <v>0</v>
      </c>
      <c r="EF57" s="24">
        <f>Sheet1!EH46</f>
        <v>0</v>
      </c>
      <c r="EI57" s="24">
        <f>Sheet1!EJ46</f>
        <v>0</v>
      </c>
      <c r="EJ57" s="24">
        <f>Sheet1!EK46</f>
        <v>0</v>
      </c>
      <c r="EK57" s="24" t="s">
        <v>151</v>
      </c>
      <c r="EL57" s="24" t="s">
        <v>112</v>
      </c>
      <c r="EM57" s="24">
        <f>Sheet1!EO46</f>
        <v>0</v>
      </c>
      <c r="EN57" s="24">
        <f>Sheet1!EP46</f>
        <v>0</v>
      </c>
      <c r="EQ57" s="24">
        <f>Sheet1!ER46</f>
        <v>0</v>
      </c>
      <c r="ER57" s="24">
        <f>Sheet1!ES46</f>
        <v>0</v>
      </c>
      <c r="ES57" s="24" t="s">
        <v>151</v>
      </c>
      <c r="ET57" s="24" t="s">
        <v>112</v>
      </c>
      <c r="EU57" s="24">
        <f>Sheet1!EW46</f>
        <v>0</v>
      </c>
      <c r="EV57" s="24">
        <f>Sheet1!EX46</f>
        <v>0</v>
      </c>
      <c r="EY57" s="24">
        <f>Sheet1!EZ46</f>
        <v>0</v>
      </c>
      <c r="EZ57" s="24">
        <f>Sheet1!FA46</f>
        <v>0</v>
      </c>
      <c r="FA57" s="24" t="s">
        <v>151</v>
      </c>
      <c r="FB57" s="24" t="s">
        <v>112</v>
      </c>
      <c r="FC57" s="24">
        <f>Sheet1!FE46</f>
        <v>0</v>
      </c>
      <c r="FD57" s="24">
        <f>Sheet1!FF46</f>
        <v>0</v>
      </c>
      <c r="FG57" s="24">
        <f>Sheet1!FH46</f>
        <v>0</v>
      </c>
      <c r="FH57" s="24">
        <f>Sheet1!FI46</f>
        <v>0</v>
      </c>
      <c r="FI57" s="24" t="s">
        <v>151</v>
      </c>
      <c r="FJ57" s="24" t="s">
        <v>112</v>
      </c>
      <c r="FK57" s="24">
        <f>Sheet1!FM46</f>
        <v>0</v>
      </c>
      <c r="FL57" s="24">
        <f>Sheet1!FN46</f>
        <v>0</v>
      </c>
      <c r="FO57" s="24">
        <f>Sheet1!FP46</f>
        <v>0</v>
      </c>
      <c r="FP57" s="24">
        <f>Sheet1!FQ46</f>
        <v>0</v>
      </c>
      <c r="FQ57" s="24" t="s">
        <v>151</v>
      </c>
      <c r="FR57" s="24" t="s">
        <v>112</v>
      </c>
      <c r="FS57" s="24">
        <f>Sheet1!FU46</f>
        <v>0</v>
      </c>
      <c r="FT57" s="24">
        <f>Sheet1!FV46</f>
        <v>0</v>
      </c>
      <c r="FW57" s="24">
        <f>Sheet1!FX46</f>
        <v>0</v>
      </c>
      <c r="FX57" s="24">
        <f>Sheet1!FY46</f>
        <v>0</v>
      </c>
      <c r="FY57" s="24" t="s">
        <v>151</v>
      </c>
      <c r="FZ57" s="24" t="s">
        <v>112</v>
      </c>
      <c r="GA57" s="24">
        <f>Sheet1!GC46</f>
        <v>0</v>
      </c>
      <c r="GB57" s="24">
        <f>Sheet1!GD46</f>
        <v>0</v>
      </c>
      <c r="GE57" s="24">
        <f>Sheet1!GF46</f>
        <v>0</v>
      </c>
      <c r="GF57" s="24">
        <f>Sheet1!GG46</f>
        <v>0</v>
      </c>
      <c r="GG57" s="24" t="s">
        <v>151</v>
      </c>
      <c r="GH57" s="24" t="s">
        <v>112</v>
      </c>
      <c r="GI57" s="24">
        <f>Sheet1!GK46</f>
        <v>0</v>
      </c>
      <c r="GJ57" s="24">
        <f>Sheet1!GL46</f>
        <v>0</v>
      </c>
      <c r="GM57" s="24">
        <f>Sheet1!GN46</f>
        <v>0</v>
      </c>
      <c r="GN57" s="24">
        <f>Sheet1!GO46</f>
        <v>0</v>
      </c>
      <c r="GO57" s="24" t="s">
        <v>151</v>
      </c>
      <c r="GP57" s="24" t="s">
        <v>112</v>
      </c>
      <c r="GQ57" s="24">
        <f>Sheet1!GS46</f>
        <v>0</v>
      </c>
      <c r="GR57" s="24">
        <f>Sheet1!GT46</f>
        <v>0</v>
      </c>
      <c r="GU57" s="24">
        <f>Sheet1!GV46</f>
        <v>0</v>
      </c>
      <c r="GV57" s="24">
        <f>Sheet1!GW46</f>
        <v>0</v>
      </c>
      <c r="GW57" s="24" t="s">
        <v>151</v>
      </c>
      <c r="GX57" s="24" t="s">
        <v>112</v>
      </c>
      <c r="GY57" s="24">
        <f>Sheet1!HA46</f>
        <v>0</v>
      </c>
      <c r="GZ57" s="24">
        <f>Sheet1!HB46</f>
        <v>0</v>
      </c>
      <c r="HC57" s="24">
        <f>Sheet1!HD46</f>
        <v>0</v>
      </c>
      <c r="HD57" s="24">
        <f>Sheet1!HE46</f>
        <v>0</v>
      </c>
      <c r="HE57" s="24" t="s">
        <v>151</v>
      </c>
      <c r="HF57" s="24" t="s">
        <v>112</v>
      </c>
      <c r="HG57" s="24">
        <f>Sheet1!HI46</f>
        <v>0</v>
      </c>
      <c r="HH57" s="24">
        <f>Sheet1!HJ46</f>
        <v>0</v>
      </c>
      <c r="HK57" s="24">
        <f>Sheet1!HL46</f>
        <v>0</v>
      </c>
      <c r="HL57" s="24">
        <f>Sheet1!HM46</f>
        <v>0</v>
      </c>
      <c r="HM57" s="24" t="s">
        <v>151</v>
      </c>
      <c r="HN57" s="24" t="s">
        <v>112</v>
      </c>
      <c r="HO57" s="24">
        <f>Sheet1!HQ46</f>
        <v>0</v>
      </c>
      <c r="HP57" s="24">
        <f>Sheet1!HR46</f>
        <v>0</v>
      </c>
      <c r="HS57" s="24">
        <f>Sheet1!HT46</f>
        <v>0</v>
      </c>
      <c r="HT57" s="24">
        <f>Sheet1!HU46</f>
        <v>0</v>
      </c>
      <c r="HU57" s="24" t="s">
        <v>151</v>
      </c>
      <c r="HV57" s="24" t="s">
        <v>112</v>
      </c>
      <c r="HW57" s="24">
        <f>Sheet1!HY46</f>
        <v>0</v>
      </c>
      <c r="HX57" s="24">
        <f>Sheet1!HZ46</f>
        <v>0</v>
      </c>
      <c r="IA57" s="24">
        <f>Sheet1!IB46</f>
        <v>0</v>
      </c>
      <c r="IB57" s="24">
        <f>Sheet1!IC46</f>
        <v>0</v>
      </c>
      <c r="IC57" s="24" t="s">
        <v>151</v>
      </c>
      <c r="ID57" s="24" t="s">
        <v>112</v>
      </c>
      <c r="IE57" s="24">
        <f>Sheet1!IG46</f>
        <v>0</v>
      </c>
      <c r="IF57" s="24">
        <f>Sheet1!IH46</f>
        <v>0</v>
      </c>
      <c r="II57" s="24">
        <f>Sheet1!IJ46</f>
        <v>0</v>
      </c>
      <c r="IJ57" s="24">
        <f>Sheet1!IK46</f>
        <v>0</v>
      </c>
      <c r="IK57" s="24" t="s">
        <v>151</v>
      </c>
      <c r="IL57" s="24" t="s">
        <v>112</v>
      </c>
      <c r="IM57" s="24">
        <f>Sheet1!IO46</f>
        <v>0</v>
      </c>
      <c r="IN57" s="24">
        <f>Sheet1!IP46</f>
        <v>0</v>
      </c>
      <c r="IQ57" s="24">
        <f>Sheet1!IR46</f>
        <v>0</v>
      </c>
      <c r="IR57" s="24">
        <f>Sheet1!IS46</f>
        <v>0</v>
      </c>
      <c r="IS57" s="24" t="s">
        <v>151</v>
      </c>
      <c r="IT57" s="24" t="s">
        <v>112</v>
      </c>
      <c r="IU57" s="24" t="e">
        <f>Sheet1!#REF!</f>
        <v>#REF!</v>
      </c>
      <c r="IV57" s="24" t="e">
        <f>Sheet1!#REF!</f>
        <v>#REF!</v>
      </c>
    </row>
    <row r="58" spans="1:8" ht="22.5" customHeight="1">
      <c r="A58" s="28"/>
      <c r="B58" s="28"/>
      <c r="C58" s="29">
        <f>Sheet1!D47</f>
        <v>24000</v>
      </c>
      <c r="D58" s="29">
        <f>Sheet1!E47</f>
        <v>0</v>
      </c>
      <c r="E58" s="33" t="s">
        <v>290</v>
      </c>
      <c r="F58" s="31" t="s">
        <v>222</v>
      </c>
      <c r="G58" s="29">
        <f>Sheet1!I47</f>
        <v>12000</v>
      </c>
      <c r="H58" s="29">
        <f>Sheet1!J47</f>
        <v>0</v>
      </c>
    </row>
    <row r="59" spans="1:8" ht="22.5" customHeight="1">
      <c r="A59" s="28"/>
      <c r="B59" s="28"/>
      <c r="C59" s="29">
        <f>Sheet1!D48</f>
        <v>10500</v>
      </c>
      <c r="D59" s="29">
        <f>Sheet1!E48</f>
        <v>0</v>
      </c>
      <c r="E59" s="33" t="s">
        <v>318</v>
      </c>
      <c r="F59" s="31" t="s">
        <v>222</v>
      </c>
      <c r="G59" s="29">
        <f>Sheet1!I48</f>
        <v>0</v>
      </c>
      <c r="H59" s="29">
        <f>Sheet1!J48</f>
        <v>0</v>
      </c>
    </row>
    <row r="60" spans="1:8" ht="22.5" customHeight="1">
      <c r="A60" s="28"/>
      <c r="B60" s="28"/>
      <c r="C60" s="29">
        <f>Sheet1!D49</f>
        <v>34200</v>
      </c>
      <c r="D60" s="29">
        <f>Sheet1!E49</f>
        <v>0</v>
      </c>
      <c r="E60" s="142" t="s">
        <v>327</v>
      </c>
      <c r="F60" s="31" t="s">
        <v>222</v>
      </c>
      <c r="G60" s="29">
        <f>Sheet1!I49</f>
        <v>34200</v>
      </c>
      <c r="H60" s="29">
        <f>Sheet1!J49</f>
        <v>0</v>
      </c>
    </row>
    <row r="61" spans="1:8" ht="22.5" customHeight="1">
      <c r="A61" s="28"/>
      <c r="B61" s="28"/>
      <c r="C61" s="29">
        <f>Sheet1!D50</f>
        <v>1710</v>
      </c>
      <c r="D61" s="29">
        <f>Sheet1!E50</f>
        <v>0</v>
      </c>
      <c r="E61" s="33" t="s">
        <v>328</v>
      </c>
      <c r="F61" s="31" t="s">
        <v>222</v>
      </c>
      <c r="G61" s="29">
        <f>Sheet1!I50</f>
        <v>1710</v>
      </c>
      <c r="H61" s="29">
        <f>Sheet1!J50</f>
        <v>0</v>
      </c>
    </row>
    <row r="62" spans="1:8" ht="22.5" customHeight="1" hidden="1">
      <c r="A62" s="28"/>
      <c r="B62" s="28"/>
      <c r="C62" s="29">
        <f>Sheet1!D51</f>
        <v>0</v>
      </c>
      <c r="D62" s="29">
        <f>Sheet1!E51</f>
        <v>0</v>
      </c>
      <c r="E62" s="33" t="s">
        <v>132</v>
      </c>
      <c r="F62" s="31" t="s">
        <v>247</v>
      </c>
      <c r="G62" s="29">
        <f>Sheet1!I51</f>
        <v>0</v>
      </c>
      <c r="H62" s="29">
        <f>Sheet1!J51</f>
        <v>0</v>
      </c>
    </row>
    <row r="63" spans="1:8" ht="22.5" customHeight="1" hidden="1">
      <c r="A63" s="28"/>
      <c r="B63" s="28"/>
      <c r="C63" s="29">
        <f>Sheet1!D52</f>
        <v>0</v>
      </c>
      <c r="D63" s="29">
        <f>Sheet1!E52</f>
        <v>0</v>
      </c>
      <c r="E63" s="33" t="s">
        <v>97</v>
      </c>
      <c r="F63" s="31" t="s">
        <v>248</v>
      </c>
      <c r="G63" s="29">
        <f>Sheet1!I52</f>
        <v>0</v>
      </c>
      <c r="H63" s="29">
        <f>Sheet1!J52</f>
        <v>0</v>
      </c>
    </row>
    <row r="64" spans="1:8" ht="22.5" customHeight="1" hidden="1">
      <c r="A64" s="28"/>
      <c r="B64" s="28"/>
      <c r="C64" s="29">
        <f>Sheet1!D53</f>
        <v>0</v>
      </c>
      <c r="D64" s="29">
        <f>Sheet1!E53</f>
        <v>0</v>
      </c>
      <c r="E64" s="33" t="s">
        <v>22</v>
      </c>
      <c r="F64" s="31" t="s">
        <v>249</v>
      </c>
      <c r="G64" s="29">
        <f>Sheet1!I53</f>
        <v>0</v>
      </c>
      <c r="H64" s="29">
        <f>Sheet1!J53</f>
        <v>0</v>
      </c>
    </row>
    <row r="65" spans="1:8" ht="22.5" customHeight="1" hidden="1">
      <c r="A65" s="28"/>
      <c r="B65" s="28"/>
      <c r="C65" s="29">
        <f>Sheet1!D54</f>
        <v>0</v>
      </c>
      <c r="D65" s="29">
        <f>Sheet1!E54</f>
        <v>0</v>
      </c>
      <c r="E65" s="33" t="s">
        <v>250</v>
      </c>
      <c r="F65" s="31" t="s">
        <v>251</v>
      </c>
      <c r="G65" s="29">
        <f>Sheet1!I54</f>
        <v>0</v>
      </c>
      <c r="H65" s="29">
        <f>Sheet1!J54</f>
        <v>0</v>
      </c>
    </row>
    <row r="66" spans="1:8" ht="22.5" customHeight="1">
      <c r="A66" s="28"/>
      <c r="B66" s="28"/>
      <c r="C66" s="29">
        <f>Sheet1!D55</f>
        <v>1000</v>
      </c>
      <c r="D66" s="29">
        <f>Sheet1!E55</f>
        <v>0</v>
      </c>
      <c r="E66" s="33" t="s">
        <v>14</v>
      </c>
      <c r="F66" s="60" t="s">
        <v>252</v>
      </c>
      <c r="G66" s="29">
        <f>Sheet1!I55</f>
        <v>500</v>
      </c>
      <c r="H66" s="29">
        <f>Sheet1!J55</f>
        <v>0</v>
      </c>
    </row>
    <row r="67" spans="1:8" ht="22.5" customHeight="1" hidden="1">
      <c r="A67" s="28"/>
      <c r="B67" s="28"/>
      <c r="C67" s="29">
        <f>Sheet1!D56</f>
        <v>0</v>
      </c>
      <c r="D67" s="29">
        <f>Sheet1!E56</f>
        <v>0</v>
      </c>
      <c r="E67" s="33" t="s">
        <v>158</v>
      </c>
      <c r="F67" s="31" t="s">
        <v>253</v>
      </c>
      <c r="G67" s="29">
        <f>Sheet1!I56</f>
        <v>0</v>
      </c>
      <c r="H67" s="29">
        <f>Sheet1!J56</f>
        <v>0</v>
      </c>
    </row>
    <row r="68" spans="1:8" ht="22.5" customHeight="1" hidden="1">
      <c r="A68" s="28"/>
      <c r="B68" s="28"/>
      <c r="C68" s="29">
        <f>Sheet1!D57</f>
        <v>0</v>
      </c>
      <c r="D68" s="29">
        <f>Sheet1!E57</f>
        <v>0</v>
      </c>
      <c r="E68" s="33" t="s">
        <v>238</v>
      </c>
      <c r="F68" s="31" t="s">
        <v>253</v>
      </c>
      <c r="G68" s="29">
        <f>Sheet1!I57</f>
        <v>0</v>
      </c>
      <c r="H68" s="29">
        <f>Sheet1!J57</f>
        <v>0</v>
      </c>
    </row>
    <row r="69" spans="1:8" ht="22.5" customHeight="1" hidden="1">
      <c r="A69" s="28"/>
      <c r="B69" s="28"/>
      <c r="C69" s="29">
        <f>Sheet1!D58</f>
        <v>0</v>
      </c>
      <c r="D69" s="29">
        <f>Sheet1!E58</f>
        <v>0</v>
      </c>
      <c r="E69" s="33" t="s">
        <v>16</v>
      </c>
      <c r="F69" s="31" t="s">
        <v>39</v>
      </c>
      <c r="G69" s="29">
        <f>Sheet1!I58</f>
        <v>0</v>
      </c>
      <c r="H69" s="29">
        <f>Sheet1!J58</f>
        <v>0</v>
      </c>
    </row>
    <row r="70" spans="1:8" ht="22.5" customHeight="1" hidden="1">
      <c r="A70" s="28"/>
      <c r="B70" s="28"/>
      <c r="C70" s="29">
        <f>Sheet1!D59</f>
        <v>0</v>
      </c>
      <c r="D70" s="29">
        <f>Sheet1!E59</f>
        <v>0</v>
      </c>
      <c r="E70" s="33" t="s">
        <v>17</v>
      </c>
      <c r="F70" s="31" t="s">
        <v>40</v>
      </c>
      <c r="G70" s="29">
        <f>Sheet1!I59</f>
        <v>0</v>
      </c>
      <c r="H70" s="29">
        <f>Sheet1!J59</f>
        <v>0</v>
      </c>
    </row>
    <row r="71" spans="1:8" ht="22.5" customHeight="1">
      <c r="A71" s="28"/>
      <c r="B71" s="28"/>
      <c r="C71" s="29">
        <f>Sheet1!D60</f>
        <v>3781</v>
      </c>
      <c r="D71" s="29">
        <f>Sheet1!E60</f>
        <v>0</v>
      </c>
      <c r="E71" s="33" t="s">
        <v>19</v>
      </c>
      <c r="F71" s="39" t="s">
        <v>42</v>
      </c>
      <c r="G71" s="29">
        <f>Sheet1!I60</f>
        <v>0</v>
      </c>
      <c r="H71" s="29">
        <f>Sheet1!J60</f>
        <v>0</v>
      </c>
    </row>
    <row r="72" spans="1:8" ht="22.5" customHeight="1" hidden="1">
      <c r="A72" s="28"/>
      <c r="B72" s="28"/>
      <c r="C72" s="29">
        <f>Sheet1!D61</f>
        <v>0</v>
      </c>
      <c r="D72" s="29">
        <f>Sheet1!E61</f>
        <v>0</v>
      </c>
      <c r="E72" s="33" t="s">
        <v>10</v>
      </c>
      <c r="F72" s="39" t="s">
        <v>78</v>
      </c>
      <c r="G72" s="29">
        <f>Sheet1!I61</f>
        <v>0</v>
      </c>
      <c r="H72" s="29">
        <f>Sheet1!J61</f>
        <v>0</v>
      </c>
    </row>
    <row r="73" spans="1:8" ht="22.5" customHeight="1" hidden="1">
      <c r="A73" s="28"/>
      <c r="B73" s="28"/>
      <c r="C73" s="29">
        <f>Sheet1!D62</f>
        <v>0</v>
      </c>
      <c r="D73" s="29">
        <f>Sheet1!E62</f>
        <v>0</v>
      </c>
      <c r="E73" s="33" t="s">
        <v>122</v>
      </c>
      <c r="F73" s="31" t="s">
        <v>254</v>
      </c>
      <c r="G73" s="29">
        <f>Sheet1!I62</f>
        <v>0</v>
      </c>
      <c r="H73" s="29">
        <f>Sheet1!J62</f>
        <v>0</v>
      </c>
    </row>
    <row r="74" spans="1:8" ht="24" customHeight="1" thickBot="1">
      <c r="A74" s="104">
        <f>SUM(A9:A73)</f>
        <v>215000000</v>
      </c>
      <c r="B74" s="104">
        <f>SUM(B9:B73)</f>
        <v>0</v>
      </c>
      <c r="C74" s="105">
        <f>Sheet1!D66</f>
        <v>87627586</v>
      </c>
      <c r="D74" s="105" t="str">
        <f>Sheet1!E66</f>
        <v>49</v>
      </c>
      <c r="E74" s="11" t="s">
        <v>27</v>
      </c>
      <c r="F74" s="106"/>
      <c r="G74" s="105">
        <f>Sheet1!I66</f>
        <v>29395128</v>
      </c>
      <c r="H74" s="105" t="str">
        <f>Sheet1!J66</f>
        <v>45</v>
      </c>
    </row>
    <row r="75" spans="1:8" ht="22.5" customHeight="1" thickTop="1">
      <c r="A75" s="35"/>
      <c r="B75" s="35"/>
      <c r="C75" s="36"/>
      <c r="D75" s="36"/>
      <c r="E75" s="108" t="s">
        <v>13</v>
      </c>
      <c r="F75" s="35"/>
      <c r="G75" s="37"/>
      <c r="H75" s="37"/>
    </row>
    <row r="76" spans="1:8" ht="22.5" customHeight="1">
      <c r="A76" s="38">
        <v>19499650</v>
      </c>
      <c r="B76" s="30" t="s">
        <v>115</v>
      </c>
      <c r="C76" s="38">
        <f>Sheet1!D68</f>
        <v>3841358</v>
      </c>
      <c r="D76" s="38" t="str">
        <f>Sheet1!E68</f>
        <v>07</v>
      </c>
      <c r="E76" s="32" t="s">
        <v>14</v>
      </c>
      <c r="F76" s="60" t="s">
        <v>252</v>
      </c>
      <c r="G76" s="38">
        <f>Sheet1!I68</f>
        <v>336760</v>
      </c>
      <c r="H76" s="38" t="str">
        <f>Sheet1!J68</f>
        <v>83</v>
      </c>
    </row>
    <row r="77" spans="1:8" ht="22.5" customHeight="1">
      <c r="A77" s="38">
        <v>4426920</v>
      </c>
      <c r="B77" s="30" t="s">
        <v>115</v>
      </c>
      <c r="C77" s="38">
        <f>Sheet1!D69</f>
        <v>1384188</v>
      </c>
      <c r="D77" s="38" t="str">
        <f>Sheet1!E69</f>
        <v>39</v>
      </c>
      <c r="E77" s="32" t="s">
        <v>157</v>
      </c>
      <c r="F77" s="60" t="s">
        <v>255</v>
      </c>
      <c r="G77" s="38">
        <f>Sheet1!I69</f>
        <v>337410</v>
      </c>
      <c r="H77" s="38">
        <f>Sheet1!J69</f>
        <v>0</v>
      </c>
    </row>
    <row r="78" spans="1:8" ht="22.5" customHeight="1">
      <c r="A78" s="38">
        <v>29171450</v>
      </c>
      <c r="B78" s="30" t="s">
        <v>115</v>
      </c>
      <c r="C78" s="38">
        <f>Sheet1!D70</f>
        <v>7003862</v>
      </c>
      <c r="D78" s="38" t="str">
        <f>Sheet1!E70</f>
        <v>56</v>
      </c>
      <c r="E78" s="32" t="s">
        <v>236</v>
      </c>
      <c r="F78" s="60" t="s">
        <v>253</v>
      </c>
      <c r="G78" s="38">
        <f>Sheet1!I70</f>
        <v>1828218</v>
      </c>
      <c r="H78" s="38" t="str">
        <f>Sheet1!J70</f>
        <v>71</v>
      </c>
    </row>
    <row r="79" spans="1:8" ht="22.5" customHeight="1">
      <c r="A79" s="38">
        <v>966420</v>
      </c>
      <c r="B79" s="30" t="s">
        <v>115</v>
      </c>
      <c r="C79" s="38">
        <f>Sheet1!D71</f>
        <v>312690</v>
      </c>
      <c r="D79" s="38">
        <f>Sheet1!E71</f>
        <v>0</v>
      </c>
      <c r="E79" s="32" t="s">
        <v>237</v>
      </c>
      <c r="F79" s="60" t="s">
        <v>253</v>
      </c>
      <c r="G79" s="38">
        <f>Sheet1!I71</f>
        <v>79815</v>
      </c>
      <c r="H79" s="38">
        <f>Sheet1!J71</f>
        <v>0</v>
      </c>
    </row>
    <row r="80" spans="1:8" ht="22.5" customHeight="1">
      <c r="A80" s="38">
        <v>36841590</v>
      </c>
      <c r="B80" s="30" t="s">
        <v>115</v>
      </c>
      <c r="C80" s="38">
        <f>Sheet1!D72</f>
        <v>12836015</v>
      </c>
      <c r="D80" s="38" t="str">
        <f>Sheet1!E72</f>
        <v>28</v>
      </c>
      <c r="E80" s="32" t="s">
        <v>238</v>
      </c>
      <c r="F80" s="60" t="s">
        <v>253</v>
      </c>
      <c r="G80" s="38">
        <f>Sheet1!I72</f>
        <v>3270240</v>
      </c>
      <c r="H80" s="38" t="str">
        <f>Sheet1!J72</f>
        <v>65</v>
      </c>
    </row>
    <row r="81" spans="1:8" ht="22.5" customHeight="1">
      <c r="A81" s="38">
        <v>6652170</v>
      </c>
      <c r="B81" s="30" t="s">
        <v>115</v>
      </c>
      <c r="C81" s="38">
        <f>Sheet1!D73</f>
        <v>758017</v>
      </c>
      <c r="D81" s="38">
        <f>Sheet1!E73</f>
        <v>0</v>
      </c>
      <c r="E81" s="32" t="s">
        <v>16</v>
      </c>
      <c r="F81" s="60" t="s">
        <v>39</v>
      </c>
      <c r="G81" s="38">
        <f>Sheet1!I73</f>
        <v>197432</v>
      </c>
      <c r="H81" s="38">
        <f>Sheet1!J73</f>
        <v>0</v>
      </c>
    </row>
    <row r="82" spans="1:8" ht="22.5" customHeight="1">
      <c r="A82" s="38">
        <v>35795360</v>
      </c>
      <c r="B82" s="30" t="s">
        <v>115</v>
      </c>
      <c r="C82" s="38">
        <f>Sheet1!D74</f>
        <v>6734470</v>
      </c>
      <c r="D82" s="38" t="str">
        <f>Sheet1!E74</f>
        <v>17</v>
      </c>
      <c r="E82" s="32" t="s">
        <v>17</v>
      </c>
      <c r="F82" s="39" t="s">
        <v>40</v>
      </c>
      <c r="G82" s="38">
        <f>Sheet1!I74</f>
        <v>2527748</v>
      </c>
      <c r="H82" s="38" t="str">
        <f>Sheet1!J74</f>
        <v>31</v>
      </c>
    </row>
    <row r="83" spans="1:8" ht="22.5" customHeight="1">
      <c r="A83" s="38">
        <v>10147540</v>
      </c>
      <c r="B83" s="30" t="s">
        <v>115</v>
      </c>
      <c r="C83" s="38">
        <f>Sheet1!D75</f>
        <v>1747220</v>
      </c>
      <c r="D83" s="38" t="str">
        <f>Sheet1!E75</f>
        <v>68</v>
      </c>
      <c r="E83" s="32" t="s">
        <v>18</v>
      </c>
      <c r="F83" s="39" t="s">
        <v>41</v>
      </c>
      <c r="G83" s="38">
        <f>Sheet1!I75</f>
        <v>707028</v>
      </c>
      <c r="H83" s="38" t="str">
        <f>Sheet1!J75</f>
        <v>38</v>
      </c>
    </row>
    <row r="84" spans="1:8" ht="22.5" customHeight="1">
      <c r="A84" s="38">
        <v>1946000</v>
      </c>
      <c r="B84" s="30" t="s">
        <v>115</v>
      </c>
      <c r="C84" s="38">
        <f>Sheet1!D76</f>
        <v>703863</v>
      </c>
      <c r="D84" s="38" t="str">
        <f>Sheet1!E76</f>
        <v>31</v>
      </c>
      <c r="E84" s="32" t="s">
        <v>19</v>
      </c>
      <c r="F84" s="39" t="s">
        <v>42</v>
      </c>
      <c r="G84" s="38">
        <f>Sheet1!I76</f>
        <v>200027</v>
      </c>
      <c r="H84" s="38" t="str">
        <f>Sheet1!J76</f>
        <v>82</v>
      </c>
    </row>
    <row r="85" spans="1:8" ht="22.5" customHeight="1">
      <c r="A85" s="38">
        <v>16331400</v>
      </c>
      <c r="B85" s="30" t="s">
        <v>115</v>
      </c>
      <c r="C85" s="38">
        <f>Sheet1!D77</f>
        <v>1326765</v>
      </c>
      <c r="D85" s="38" t="str">
        <f>Sheet1!E77</f>
        <v>17</v>
      </c>
      <c r="E85" s="32" t="s">
        <v>20</v>
      </c>
      <c r="F85" s="39" t="s">
        <v>43</v>
      </c>
      <c r="G85" s="38">
        <f>Sheet1!I77</f>
        <v>338188</v>
      </c>
      <c r="H85" s="38" t="str">
        <f>Sheet1!J77</f>
        <v>32</v>
      </c>
    </row>
    <row r="86" spans="1:8" ht="22.5" customHeight="1">
      <c r="A86" s="40">
        <v>48798000</v>
      </c>
      <c r="B86" s="30" t="s">
        <v>115</v>
      </c>
      <c r="C86" s="38">
        <f>Sheet1!D78</f>
        <v>2663000</v>
      </c>
      <c r="D86" s="38">
        <f>Sheet1!E78</f>
        <v>0</v>
      </c>
      <c r="E86" s="32" t="s">
        <v>21</v>
      </c>
      <c r="F86" s="39" t="s">
        <v>44</v>
      </c>
      <c r="G86" s="38">
        <f>Sheet1!I78</f>
        <v>2663000</v>
      </c>
      <c r="H86" s="38">
        <f>Sheet1!J78</f>
        <v>0</v>
      </c>
    </row>
    <row r="87" spans="1:8" ht="22.5" customHeight="1">
      <c r="A87" s="38">
        <v>4423500</v>
      </c>
      <c r="B87" s="30" t="s">
        <v>115</v>
      </c>
      <c r="C87" s="38">
        <f>Sheet1!D79</f>
        <v>703000</v>
      </c>
      <c r="D87" s="38">
        <f>Sheet1!E79</f>
        <v>0</v>
      </c>
      <c r="E87" s="32" t="s">
        <v>10</v>
      </c>
      <c r="F87" s="39" t="s">
        <v>78</v>
      </c>
      <c r="G87" s="38">
        <f>Sheet1!I79</f>
        <v>50000</v>
      </c>
      <c r="H87" s="38">
        <f>Sheet1!J79</f>
        <v>0</v>
      </c>
    </row>
    <row r="88" spans="1:8" ht="22.5" customHeight="1">
      <c r="A88" s="38"/>
      <c r="B88" s="30" t="s">
        <v>115</v>
      </c>
      <c r="C88" s="38">
        <f>Sheet1!D80</f>
        <v>0</v>
      </c>
      <c r="D88" s="38">
        <f>Sheet1!E80</f>
        <v>0</v>
      </c>
      <c r="E88" s="32" t="s">
        <v>197</v>
      </c>
      <c r="F88" s="39" t="s">
        <v>198</v>
      </c>
      <c r="G88" s="38">
        <f>Sheet1!I80</f>
        <v>0</v>
      </c>
      <c r="H88" s="38">
        <f>Sheet1!J80</f>
        <v>0</v>
      </c>
    </row>
    <row r="89" spans="1:8" ht="22.5" customHeight="1">
      <c r="A89" s="38">
        <v>0</v>
      </c>
      <c r="B89" s="30" t="s">
        <v>115</v>
      </c>
      <c r="C89" s="38">
        <f>Sheet1!D81</f>
        <v>0</v>
      </c>
      <c r="D89" s="38">
        <f>Sheet1!E81</f>
        <v>0</v>
      </c>
      <c r="E89" s="32" t="s">
        <v>149</v>
      </c>
      <c r="F89" s="39" t="s">
        <v>256</v>
      </c>
      <c r="G89" s="38">
        <f>Sheet1!I81</f>
        <v>0</v>
      </c>
      <c r="H89" s="38">
        <f>Sheet1!J81</f>
        <v>0</v>
      </c>
    </row>
    <row r="90" spans="1:8" ht="22.5" customHeight="1">
      <c r="A90" s="40"/>
      <c r="B90" s="34"/>
      <c r="C90" s="38">
        <f>Sheet1!D82</f>
        <v>2417564</v>
      </c>
      <c r="D90" s="38">
        <f>Sheet1!E82</f>
        <v>0</v>
      </c>
      <c r="E90" s="32" t="s">
        <v>139</v>
      </c>
      <c r="F90" s="39" t="s">
        <v>242</v>
      </c>
      <c r="G90" s="38">
        <f>Sheet1!I82</f>
        <v>481708</v>
      </c>
      <c r="H90" s="38">
        <f>Sheet1!J82</f>
        <v>0</v>
      </c>
    </row>
    <row r="91" spans="1:8" ht="22.5" customHeight="1">
      <c r="A91" s="38"/>
      <c r="B91" s="34" t="s">
        <v>83</v>
      </c>
      <c r="C91" s="38">
        <f>Sheet1!D83</f>
        <v>7034160</v>
      </c>
      <c r="D91" s="38">
        <f>Sheet1!E83</f>
        <v>0</v>
      </c>
      <c r="E91" s="32" t="s">
        <v>140</v>
      </c>
      <c r="F91" s="31" t="s">
        <v>243</v>
      </c>
      <c r="G91" s="38">
        <f>Sheet1!I83</f>
        <v>2374860</v>
      </c>
      <c r="H91" s="38">
        <f>Sheet1!J83</f>
        <v>0</v>
      </c>
    </row>
    <row r="92" spans="1:8" ht="22.5" customHeight="1">
      <c r="A92" s="38"/>
      <c r="B92" s="34" t="s">
        <v>83</v>
      </c>
      <c r="C92" s="38">
        <f>Sheet1!D84</f>
        <v>0</v>
      </c>
      <c r="D92" s="38">
        <f>Sheet1!E84</f>
        <v>0</v>
      </c>
      <c r="E92" s="32" t="s">
        <v>141</v>
      </c>
      <c r="F92" s="31" t="s">
        <v>241</v>
      </c>
      <c r="G92" s="38">
        <f>Sheet1!I84</f>
        <v>0</v>
      </c>
      <c r="H92" s="38">
        <f>Sheet1!J84</f>
        <v>0</v>
      </c>
    </row>
    <row r="93" spans="1:8" ht="22.5" customHeight="1" thickBot="1">
      <c r="A93" s="163" t="s">
        <v>144</v>
      </c>
      <c r="B93" s="163"/>
      <c r="C93" s="163"/>
      <c r="D93" s="163"/>
      <c r="E93" s="163"/>
      <c r="F93" s="163"/>
      <c r="G93" s="163"/>
      <c r="H93" s="163"/>
    </row>
    <row r="94" spans="1:8" ht="22.5" customHeight="1" thickTop="1">
      <c r="A94" s="178" t="s">
        <v>0</v>
      </c>
      <c r="B94" s="179"/>
      <c r="C94" s="179"/>
      <c r="D94" s="180"/>
      <c r="E94" s="168" t="s">
        <v>4</v>
      </c>
      <c r="F94" s="41" t="s">
        <v>5</v>
      </c>
      <c r="G94" s="178" t="s">
        <v>7</v>
      </c>
      <c r="H94" s="180"/>
    </row>
    <row r="95" spans="1:8" ht="22.5" customHeight="1">
      <c r="A95" s="170" t="s">
        <v>1</v>
      </c>
      <c r="B95" s="171"/>
      <c r="C95" s="172" t="s">
        <v>3</v>
      </c>
      <c r="D95" s="173"/>
      <c r="E95" s="168"/>
      <c r="F95" s="41" t="s">
        <v>6</v>
      </c>
      <c r="G95" s="170" t="s">
        <v>3</v>
      </c>
      <c r="H95" s="171"/>
    </row>
    <row r="96" spans="1:8" ht="22.5" customHeight="1" thickBot="1">
      <c r="A96" s="174" t="s">
        <v>2</v>
      </c>
      <c r="B96" s="175"/>
      <c r="C96" s="174" t="s">
        <v>2</v>
      </c>
      <c r="D96" s="175"/>
      <c r="E96" s="169"/>
      <c r="F96" s="93"/>
      <c r="G96" s="176" t="s">
        <v>2</v>
      </c>
      <c r="H96" s="177"/>
    </row>
    <row r="97" spans="1:8" ht="22.5" customHeight="1" thickTop="1">
      <c r="A97" s="38"/>
      <c r="B97" s="34" t="s">
        <v>83</v>
      </c>
      <c r="C97" s="38">
        <f>Sheet1!D85</f>
        <v>39000</v>
      </c>
      <c r="D97" s="38">
        <f>Sheet1!E85</f>
        <v>0</v>
      </c>
      <c r="E97" s="32" t="s">
        <v>257</v>
      </c>
      <c r="F97" s="31" t="s">
        <v>245</v>
      </c>
      <c r="G97" s="38">
        <f>Sheet1!I85</f>
        <v>6800</v>
      </c>
      <c r="H97" s="38">
        <f>Sheet1!J85</f>
        <v>0</v>
      </c>
    </row>
    <row r="98" spans="1:8" ht="22.5" customHeight="1" hidden="1">
      <c r="A98" s="38"/>
      <c r="B98" s="34" t="s">
        <v>83</v>
      </c>
      <c r="C98" s="38">
        <f>Sheet1!D86</f>
        <v>0</v>
      </c>
      <c r="D98" s="38">
        <f>Sheet1!E86</f>
        <v>0</v>
      </c>
      <c r="E98" s="32" t="s">
        <v>142</v>
      </c>
      <c r="F98" s="31" t="s">
        <v>239</v>
      </c>
      <c r="G98" s="38">
        <f>Sheet1!I86</f>
        <v>0</v>
      </c>
      <c r="H98" s="38">
        <f>Sheet1!J86</f>
        <v>0</v>
      </c>
    </row>
    <row r="99" spans="1:8" ht="22.5" customHeight="1" hidden="1">
      <c r="A99" s="38"/>
      <c r="B99" s="34" t="s">
        <v>83</v>
      </c>
      <c r="C99" s="38">
        <f>Sheet1!D87</f>
        <v>0</v>
      </c>
      <c r="D99" s="38">
        <f>Sheet1!E87</f>
        <v>0</v>
      </c>
      <c r="E99" s="32" t="s">
        <v>143</v>
      </c>
      <c r="F99" s="31" t="s">
        <v>240</v>
      </c>
      <c r="G99" s="38">
        <f>Sheet1!I87</f>
        <v>0</v>
      </c>
      <c r="H99" s="38">
        <f>Sheet1!J87</f>
        <v>0</v>
      </c>
    </row>
    <row r="100" spans="1:8" ht="22.5" customHeight="1" hidden="1">
      <c r="A100" s="38"/>
      <c r="B100" s="34" t="s">
        <v>83</v>
      </c>
      <c r="C100" s="38">
        <f>Sheet1!D88</f>
        <v>0</v>
      </c>
      <c r="D100" s="38">
        <f>Sheet1!E88</f>
        <v>0</v>
      </c>
      <c r="E100" s="32" t="s">
        <v>136</v>
      </c>
      <c r="F100" s="31" t="s">
        <v>258</v>
      </c>
      <c r="G100" s="38">
        <f>Sheet1!I88</f>
        <v>0</v>
      </c>
      <c r="H100" s="38">
        <f>Sheet1!J88</f>
        <v>0</v>
      </c>
    </row>
    <row r="101" spans="1:8" ht="22.5" customHeight="1" hidden="1">
      <c r="A101" s="38"/>
      <c r="B101" s="34" t="s">
        <v>83</v>
      </c>
      <c r="C101" s="38">
        <f>Sheet1!D89</f>
        <v>0</v>
      </c>
      <c r="D101" s="38">
        <f>Sheet1!E89</f>
        <v>0</v>
      </c>
      <c r="E101" s="32" t="s">
        <v>132</v>
      </c>
      <c r="F101" s="31" t="s">
        <v>247</v>
      </c>
      <c r="G101" s="38">
        <f>Sheet1!I89</f>
        <v>0</v>
      </c>
      <c r="H101" s="38">
        <f>Sheet1!J89</f>
        <v>0</v>
      </c>
    </row>
    <row r="102" spans="1:8" ht="22.5" customHeight="1">
      <c r="A102" s="40"/>
      <c r="B102" s="34"/>
      <c r="C102" s="38">
        <f>Sheet1!D90</f>
        <v>223200</v>
      </c>
      <c r="D102" s="38">
        <f>Sheet1!E90</f>
        <v>0</v>
      </c>
      <c r="E102" s="32" t="s">
        <v>97</v>
      </c>
      <c r="F102" s="39" t="s">
        <v>248</v>
      </c>
      <c r="G102" s="38">
        <f>Sheet1!I90</f>
        <v>0</v>
      </c>
      <c r="H102" s="38">
        <f>Sheet1!J90</f>
        <v>0</v>
      </c>
    </row>
    <row r="103" spans="1:8" ht="22.5" customHeight="1">
      <c r="A103" s="38"/>
      <c r="B103" s="34"/>
      <c r="C103" s="38">
        <f>Sheet1!D91</f>
        <v>3818250</v>
      </c>
      <c r="D103" s="38" t="str">
        <f>Sheet1!E91</f>
        <v>80</v>
      </c>
      <c r="E103" s="32" t="s">
        <v>22</v>
      </c>
      <c r="F103" s="31" t="s">
        <v>249</v>
      </c>
      <c r="G103" s="38">
        <f>Sheet1!I91</f>
        <v>0</v>
      </c>
      <c r="H103" s="38">
        <f>Sheet1!J91</f>
        <v>0</v>
      </c>
    </row>
    <row r="104" spans="1:8" ht="22.5" customHeight="1">
      <c r="A104" s="40"/>
      <c r="B104" s="34"/>
      <c r="C104" s="38">
        <f>Sheet1!D92</f>
        <v>2917110</v>
      </c>
      <c r="D104" s="38" t="str">
        <f>Sheet1!E92</f>
        <v>56</v>
      </c>
      <c r="E104" s="32" t="s">
        <v>250</v>
      </c>
      <c r="F104" s="39" t="s">
        <v>251</v>
      </c>
      <c r="G104" s="38">
        <f>Sheet1!I92</f>
        <v>0</v>
      </c>
      <c r="H104" s="38">
        <f>Sheet1!J92</f>
        <v>0</v>
      </c>
    </row>
    <row r="105" spans="1:8" ht="22.5" customHeight="1" hidden="1">
      <c r="A105" s="40"/>
      <c r="B105" s="34"/>
      <c r="C105" s="38">
        <f>Sheet1!D93</f>
        <v>0</v>
      </c>
      <c r="D105" s="38">
        <f>Sheet1!E93</f>
        <v>0</v>
      </c>
      <c r="E105" s="32" t="s">
        <v>88</v>
      </c>
      <c r="F105" s="39" t="s">
        <v>259</v>
      </c>
      <c r="G105" s="38">
        <f>Sheet1!I93</f>
        <v>0</v>
      </c>
      <c r="H105" s="38">
        <f>Sheet1!J93</f>
        <v>0</v>
      </c>
    </row>
    <row r="106" spans="1:8" ht="22.5" customHeight="1">
      <c r="A106" s="40"/>
      <c r="B106" s="34"/>
      <c r="C106" s="38">
        <f>Sheet1!D94</f>
        <v>4076087</v>
      </c>
      <c r="D106" s="38" t="str">
        <f>Sheet1!E94</f>
        <v>48</v>
      </c>
      <c r="E106" s="32" t="s">
        <v>11</v>
      </c>
      <c r="F106" s="39" t="s">
        <v>246</v>
      </c>
      <c r="G106" s="38">
        <f>Sheet1!I94</f>
        <v>1112291</v>
      </c>
      <c r="H106" s="38" t="str">
        <f>Sheet1!J94</f>
        <v>14</v>
      </c>
    </row>
    <row r="107" spans="1:8" ht="22.5" customHeight="1">
      <c r="A107" s="40"/>
      <c r="B107" s="34"/>
      <c r="C107" s="38">
        <f>Sheet1!D95</f>
        <v>2412008</v>
      </c>
      <c r="D107" s="38" t="str">
        <f>Sheet1!E95</f>
        <v>39</v>
      </c>
      <c r="E107" s="32" t="s">
        <v>12</v>
      </c>
      <c r="F107" s="39" t="s">
        <v>111</v>
      </c>
      <c r="G107" s="38">
        <f>Sheet1!I95</f>
        <v>1932000</v>
      </c>
      <c r="H107" s="38">
        <f>Sheet1!J95</f>
        <v>0</v>
      </c>
    </row>
    <row r="108" spans="1:8" ht="22.5" customHeight="1">
      <c r="A108" s="40"/>
      <c r="B108" s="34"/>
      <c r="C108" s="38">
        <f>Sheet1!D96</f>
        <v>628338</v>
      </c>
      <c r="D108" s="38" t="str">
        <f>Sheet1!E96</f>
        <v>81</v>
      </c>
      <c r="E108" s="32" t="s">
        <v>260</v>
      </c>
      <c r="F108" s="39" t="s">
        <v>261</v>
      </c>
      <c r="G108" s="38">
        <f>Sheet1!I96</f>
        <v>0</v>
      </c>
      <c r="H108" s="38">
        <f>Sheet1!J96</f>
        <v>0</v>
      </c>
    </row>
    <row r="109" spans="1:8" ht="22.5" customHeight="1">
      <c r="A109" s="40"/>
      <c r="B109" s="34"/>
      <c r="C109" s="38">
        <f>Sheet1!D97</f>
        <v>125363</v>
      </c>
      <c r="D109" s="38">
        <f>Sheet1!E97</f>
        <v>0</v>
      </c>
      <c r="E109" s="32" t="s">
        <v>191</v>
      </c>
      <c r="F109" s="31" t="s">
        <v>222</v>
      </c>
      <c r="G109" s="38">
        <f>Sheet1!I97</f>
        <v>0</v>
      </c>
      <c r="H109" s="38">
        <f>Sheet1!J97</f>
        <v>0</v>
      </c>
    </row>
    <row r="110" spans="1:8" ht="22.5" customHeight="1">
      <c r="A110" s="40"/>
      <c r="B110" s="34"/>
      <c r="C110" s="38">
        <f>Sheet1!D98</f>
        <v>1553000</v>
      </c>
      <c r="D110" s="38">
        <f>Sheet1!E98</f>
        <v>0</v>
      </c>
      <c r="E110" s="33" t="s">
        <v>173</v>
      </c>
      <c r="F110" s="31" t="s">
        <v>222</v>
      </c>
      <c r="G110" s="38">
        <f>Sheet1!I98</f>
        <v>0</v>
      </c>
      <c r="H110" s="38">
        <f>Sheet1!J98</f>
        <v>0</v>
      </c>
    </row>
    <row r="111" spans="1:8" ht="22.5" customHeight="1">
      <c r="A111" s="40"/>
      <c r="B111" s="34"/>
      <c r="C111" s="38">
        <f>Sheet1!D99</f>
        <v>43000</v>
      </c>
      <c r="D111" s="38">
        <f>Sheet1!E99</f>
        <v>0</v>
      </c>
      <c r="E111" s="33" t="s">
        <v>202</v>
      </c>
      <c r="F111" s="31" t="s">
        <v>222</v>
      </c>
      <c r="G111" s="38">
        <f>Sheet1!I99</f>
        <v>0</v>
      </c>
      <c r="H111" s="38">
        <f>Sheet1!J99</f>
        <v>0</v>
      </c>
    </row>
    <row r="112" spans="1:8" ht="22.5" customHeight="1" hidden="1">
      <c r="A112" s="40"/>
      <c r="B112" s="34"/>
      <c r="C112" s="38">
        <f>Sheet1!D100</f>
        <v>0</v>
      </c>
      <c r="D112" s="38">
        <f>Sheet1!E100</f>
        <v>0</v>
      </c>
      <c r="E112" s="33" t="s">
        <v>174</v>
      </c>
      <c r="F112" s="31" t="s">
        <v>222</v>
      </c>
      <c r="G112" s="38">
        <f>Sheet1!I100</f>
        <v>0</v>
      </c>
      <c r="H112" s="38">
        <f>Sheet1!J100</f>
        <v>0</v>
      </c>
    </row>
    <row r="113" spans="1:8" ht="22.5" customHeight="1">
      <c r="A113" s="40"/>
      <c r="B113" s="34"/>
      <c r="C113" s="38">
        <f>Sheet1!D101</f>
        <v>9859000</v>
      </c>
      <c r="D113" s="38">
        <f>Sheet1!E101</f>
        <v>0</v>
      </c>
      <c r="E113" s="130" t="s">
        <v>286</v>
      </c>
      <c r="F113" s="31" t="s">
        <v>222</v>
      </c>
      <c r="G113" s="38">
        <f>Sheet1!I101</f>
        <v>3926400</v>
      </c>
      <c r="H113" s="38">
        <f>Sheet1!J101</f>
        <v>0</v>
      </c>
    </row>
    <row r="114" spans="1:8" ht="22.5" customHeight="1">
      <c r="A114" s="40"/>
      <c r="B114" s="34"/>
      <c r="C114" s="38">
        <f>Sheet1!D102</f>
        <v>1609600</v>
      </c>
      <c r="D114" s="38">
        <f>Sheet1!E102</f>
        <v>0</v>
      </c>
      <c r="E114" s="33" t="s">
        <v>287</v>
      </c>
      <c r="F114" s="31" t="s">
        <v>222</v>
      </c>
      <c r="G114" s="38">
        <f>Sheet1!I102</f>
        <v>638400</v>
      </c>
      <c r="H114" s="38">
        <f>Sheet1!J102</f>
        <v>0</v>
      </c>
    </row>
    <row r="115" spans="1:8" ht="22.5" customHeight="1">
      <c r="A115" s="40"/>
      <c r="B115" s="34"/>
      <c r="C115" s="38">
        <f>Sheet1!D103</f>
        <v>112140</v>
      </c>
      <c r="D115" s="38">
        <f>Sheet1!E103</f>
        <v>0</v>
      </c>
      <c r="E115" s="103" t="s">
        <v>175</v>
      </c>
      <c r="F115" s="31" t="s">
        <v>222</v>
      </c>
      <c r="G115" s="38">
        <f>Sheet1!I103</f>
        <v>0</v>
      </c>
      <c r="H115" s="38">
        <f>Sheet1!J103</f>
        <v>0</v>
      </c>
    </row>
    <row r="116" spans="1:8" ht="22.5" customHeight="1">
      <c r="A116" s="40"/>
      <c r="B116" s="34"/>
      <c r="C116" s="38">
        <f>Sheet1!D104</f>
        <v>167300</v>
      </c>
      <c r="D116" s="38">
        <f>Sheet1!E104</f>
        <v>0</v>
      </c>
      <c r="E116" s="103" t="s">
        <v>176</v>
      </c>
      <c r="F116" s="31" t="s">
        <v>222</v>
      </c>
      <c r="G116" s="38">
        <f>Sheet1!I104</f>
        <v>54500</v>
      </c>
      <c r="H116" s="38">
        <f>Sheet1!J105</f>
        <v>0</v>
      </c>
    </row>
    <row r="117" spans="1:8" ht="22.5" customHeight="1">
      <c r="A117" s="40"/>
      <c r="B117" s="34"/>
      <c r="C117" s="38">
        <f>Sheet1!D105</f>
        <v>9565</v>
      </c>
      <c r="D117" s="38">
        <f>Sheet1!E105</f>
        <v>0</v>
      </c>
      <c r="E117" s="103" t="s">
        <v>177</v>
      </c>
      <c r="F117" s="31" t="s">
        <v>222</v>
      </c>
      <c r="G117" s="38">
        <f>Sheet1!I105</f>
        <v>2725</v>
      </c>
      <c r="H117" s="38">
        <f>Sheet1!J105</f>
        <v>0</v>
      </c>
    </row>
    <row r="118" spans="1:8" ht="22.5" customHeight="1">
      <c r="A118" s="40"/>
      <c r="B118" s="34"/>
      <c r="C118" s="38">
        <f>Sheet1!D106</f>
        <v>24000</v>
      </c>
      <c r="D118" s="38">
        <f>Sheet1!E106</f>
        <v>0</v>
      </c>
      <c r="E118" s="142" t="s">
        <v>291</v>
      </c>
      <c r="F118" s="31" t="s">
        <v>222</v>
      </c>
      <c r="G118" s="38">
        <f>Sheet1!I106</f>
        <v>0</v>
      </c>
      <c r="H118" s="38">
        <f>Sheet1!J106</f>
        <v>0</v>
      </c>
    </row>
    <row r="119" spans="1:8" ht="22.5" customHeight="1">
      <c r="A119" s="40"/>
      <c r="B119" s="34"/>
      <c r="C119" s="38">
        <f>Sheet1!D107</f>
        <v>23024</v>
      </c>
      <c r="D119" s="38">
        <f>Sheet1!E107</f>
        <v>0</v>
      </c>
      <c r="E119" s="103" t="s">
        <v>310</v>
      </c>
      <c r="F119" s="31" t="s">
        <v>222</v>
      </c>
      <c r="G119" s="38">
        <f>Sheet1!I107</f>
        <v>0</v>
      </c>
      <c r="H119" s="38">
        <f>Sheet1!J107</f>
        <v>0</v>
      </c>
    </row>
    <row r="120" spans="1:8" ht="22.5" customHeight="1">
      <c r="A120" s="40"/>
      <c r="B120" s="34"/>
      <c r="C120" s="38">
        <f>Sheet1!D108</f>
        <v>460477</v>
      </c>
      <c r="D120" s="38" t="str">
        <f>Sheet1!E108</f>
        <v>44</v>
      </c>
      <c r="E120" s="103" t="s">
        <v>176</v>
      </c>
      <c r="F120" s="31" t="s">
        <v>222</v>
      </c>
      <c r="G120" s="38">
        <f>Sheet1!I108</f>
        <v>0</v>
      </c>
      <c r="H120" s="38">
        <f>Sheet1!J108</f>
        <v>0</v>
      </c>
    </row>
    <row r="121" spans="1:8" ht="22.5" customHeight="1">
      <c r="A121" s="40"/>
      <c r="B121" s="34"/>
      <c r="C121" s="38">
        <f>Sheet1!D109</f>
        <v>6000</v>
      </c>
      <c r="D121" s="38">
        <f>Sheet1!E109</f>
        <v>0</v>
      </c>
      <c r="E121" s="103" t="s">
        <v>178</v>
      </c>
      <c r="F121" s="31" t="s">
        <v>222</v>
      </c>
      <c r="G121" s="38">
        <f>Sheet1!I109</f>
        <v>0</v>
      </c>
      <c r="H121" s="38">
        <f>Sheet1!J109</f>
        <v>0</v>
      </c>
    </row>
    <row r="122" spans="1:8" ht="22.5" customHeight="1">
      <c r="A122" s="40"/>
      <c r="B122" s="34"/>
      <c r="C122" s="38">
        <f>Sheet1!D110</f>
        <v>132620</v>
      </c>
      <c r="D122" s="38">
        <f>Sheet1!E110</f>
        <v>0</v>
      </c>
      <c r="E122" s="103" t="s">
        <v>179</v>
      </c>
      <c r="F122" s="31" t="s">
        <v>222</v>
      </c>
      <c r="G122" s="38">
        <f>Sheet1!I110</f>
        <v>0</v>
      </c>
      <c r="H122" s="38">
        <f>Sheet1!J110</f>
        <v>0</v>
      </c>
    </row>
    <row r="123" spans="1:8" ht="22.5" customHeight="1">
      <c r="A123" s="40"/>
      <c r="B123" s="34"/>
      <c r="C123" s="38">
        <f>Sheet1!D111</f>
        <v>11876</v>
      </c>
      <c r="D123" s="38">
        <f>Sheet1!E111</f>
        <v>0</v>
      </c>
      <c r="E123" s="103" t="s">
        <v>219</v>
      </c>
      <c r="F123" s="31" t="s">
        <v>222</v>
      </c>
      <c r="G123" s="38">
        <f>Sheet1!I111</f>
        <v>0</v>
      </c>
      <c r="H123" s="38">
        <f>Sheet1!J111</f>
        <v>0</v>
      </c>
    </row>
    <row r="124" spans="1:8" ht="22.5" customHeight="1">
      <c r="A124" s="40"/>
      <c r="B124" s="34"/>
      <c r="C124" s="38">
        <f>Sheet1!D112</f>
        <v>98122</v>
      </c>
      <c r="D124" s="38">
        <f>Sheet1!E112</f>
        <v>0</v>
      </c>
      <c r="E124" s="103" t="s">
        <v>180</v>
      </c>
      <c r="F124" s="31" t="s">
        <v>222</v>
      </c>
      <c r="G124" s="38">
        <f>Sheet1!I112</f>
        <v>0</v>
      </c>
      <c r="H124" s="38">
        <f>Sheet1!J112</f>
        <v>0</v>
      </c>
    </row>
    <row r="125" spans="1:8" ht="22.5" customHeight="1">
      <c r="A125" s="40"/>
      <c r="B125" s="34"/>
      <c r="C125" s="38">
        <f>Sheet1!D113</f>
        <v>6844</v>
      </c>
      <c r="D125" s="38">
        <f>Sheet1!E113</f>
        <v>0</v>
      </c>
      <c r="E125" s="103" t="s">
        <v>220</v>
      </c>
      <c r="F125" s="31" t="s">
        <v>222</v>
      </c>
      <c r="G125" s="38">
        <f>Sheet1!I113</f>
        <v>0</v>
      </c>
      <c r="H125" s="38">
        <f>Sheet1!J113</f>
        <v>0</v>
      </c>
    </row>
    <row r="126" spans="1:8" ht="22.5" customHeight="1">
      <c r="A126" s="40"/>
      <c r="B126" s="34"/>
      <c r="C126" s="38">
        <f>Sheet1!D114</f>
        <v>28170</v>
      </c>
      <c r="D126" s="38">
        <f>Sheet1!E114</f>
        <v>0</v>
      </c>
      <c r="E126" s="103" t="s">
        <v>181</v>
      </c>
      <c r="F126" s="31" t="s">
        <v>222</v>
      </c>
      <c r="G126" s="38">
        <f>Sheet1!I114</f>
        <v>0</v>
      </c>
      <c r="H126" s="38">
        <f>Sheet1!J114</f>
        <v>0</v>
      </c>
    </row>
    <row r="127" spans="1:8" ht="22.5" customHeight="1">
      <c r="A127" s="40"/>
      <c r="B127" s="34"/>
      <c r="C127" s="38">
        <f>Sheet1!D115</f>
        <v>102722</v>
      </c>
      <c r="D127" s="38">
        <f>Sheet1!E115</f>
        <v>0</v>
      </c>
      <c r="E127" s="103" t="s">
        <v>182</v>
      </c>
      <c r="F127" s="31" t="s">
        <v>222</v>
      </c>
      <c r="G127" s="38">
        <f>Sheet1!I115</f>
        <v>0</v>
      </c>
      <c r="H127" s="38">
        <f>Sheet1!J115</f>
        <v>0</v>
      </c>
    </row>
    <row r="128" spans="1:8" ht="22.5" customHeight="1">
      <c r="A128" s="40"/>
      <c r="B128" s="34"/>
      <c r="C128" s="38">
        <f>Sheet1!D116</f>
        <v>2854</v>
      </c>
      <c r="D128" s="38">
        <f>Sheet1!E116</f>
        <v>0</v>
      </c>
      <c r="E128" s="103" t="s">
        <v>226</v>
      </c>
      <c r="F128" s="31" t="s">
        <v>222</v>
      </c>
      <c r="G128" s="38">
        <f>Sheet1!I116</f>
        <v>0</v>
      </c>
      <c r="H128" s="38">
        <f>Sheet1!J116</f>
        <v>0</v>
      </c>
    </row>
    <row r="129" spans="1:8" ht="22.5" customHeight="1">
      <c r="A129" s="40"/>
      <c r="B129" s="34"/>
      <c r="C129" s="38">
        <f>Sheet1!D117</f>
        <v>36000</v>
      </c>
      <c r="D129" s="38">
        <f>Sheet1!E117</f>
        <v>0</v>
      </c>
      <c r="E129" s="103" t="s">
        <v>183</v>
      </c>
      <c r="F129" s="31" t="s">
        <v>222</v>
      </c>
      <c r="G129" s="38">
        <f>Sheet1!I117</f>
        <v>0</v>
      </c>
      <c r="H129" s="38">
        <f>Sheet1!J117</f>
        <v>0</v>
      </c>
    </row>
    <row r="130" spans="1:8" ht="22.5" customHeight="1">
      <c r="A130" s="40"/>
      <c r="B130" s="34"/>
      <c r="C130" s="38">
        <f>Sheet1!D118</f>
        <v>75010</v>
      </c>
      <c r="D130" s="38">
        <f>Sheet1!E118</f>
        <v>0</v>
      </c>
      <c r="E130" s="103" t="s">
        <v>184</v>
      </c>
      <c r="F130" s="31" t="s">
        <v>222</v>
      </c>
      <c r="G130" s="38">
        <f>Sheet1!I118</f>
        <v>0</v>
      </c>
      <c r="H130" s="38">
        <f>Sheet1!J118</f>
        <v>0</v>
      </c>
    </row>
    <row r="131" spans="1:8" ht="22.5" customHeight="1">
      <c r="A131" s="40"/>
      <c r="B131" s="34"/>
      <c r="C131" s="38">
        <f>Sheet1!D119</f>
        <v>72264</v>
      </c>
      <c r="D131" s="38">
        <f>Sheet1!E119</f>
        <v>0</v>
      </c>
      <c r="E131" s="103" t="s">
        <v>311</v>
      </c>
      <c r="F131" s="31" t="s">
        <v>222</v>
      </c>
      <c r="G131" s="38">
        <f>Sheet1!I119</f>
        <v>0</v>
      </c>
      <c r="H131" s="38">
        <f>Sheet1!J119</f>
        <v>0</v>
      </c>
    </row>
    <row r="132" spans="1:8" ht="22.5" customHeight="1" hidden="1">
      <c r="A132" s="40"/>
      <c r="B132" s="34"/>
      <c r="C132" s="38">
        <f>Sheet1!D120</f>
        <v>0</v>
      </c>
      <c r="D132" s="38">
        <f>Sheet1!E120</f>
        <v>0</v>
      </c>
      <c r="E132" s="103" t="s">
        <v>185</v>
      </c>
      <c r="F132" s="31" t="s">
        <v>222</v>
      </c>
      <c r="G132" s="38">
        <f>Sheet1!I120</f>
        <v>0</v>
      </c>
      <c r="H132" s="38">
        <f>Sheet1!J120</f>
        <v>0</v>
      </c>
    </row>
    <row r="133" spans="1:8" ht="22.5" customHeight="1" hidden="1">
      <c r="A133" s="40"/>
      <c r="B133" s="34"/>
      <c r="C133" s="38">
        <f>Sheet1!D121</f>
        <v>0</v>
      </c>
      <c r="D133" s="38">
        <f>Sheet1!E121</f>
        <v>0</v>
      </c>
      <c r="E133" s="103" t="s">
        <v>186</v>
      </c>
      <c r="F133" s="31" t="s">
        <v>222</v>
      </c>
      <c r="G133" s="38">
        <f>Sheet1!I121</f>
        <v>0</v>
      </c>
      <c r="H133" s="38">
        <f>Sheet1!J121</f>
        <v>0</v>
      </c>
    </row>
    <row r="134" spans="1:8" ht="22.5" customHeight="1" hidden="1">
      <c r="A134" s="40"/>
      <c r="B134" s="34"/>
      <c r="C134" s="38">
        <f>Sheet1!D122</f>
        <v>0</v>
      </c>
      <c r="D134" s="38">
        <f>Sheet1!E122</f>
        <v>0</v>
      </c>
      <c r="E134" s="103" t="s">
        <v>187</v>
      </c>
      <c r="F134" s="31" t="s">
        <v>222</v>
      </c>
      <c r="G134" s="38">
        <f>Sheet1!I122</f>
        <v>0</v>
      </c>
      <c r="H134" s="38">
        <f>Sheet1!J122</f>
        <v>0</v>
      </c>
    </row>
    <row r="135" spans="1:8" ht="22.5" customHeight="1">
      <c r="A135" s="40"/>
      <c r="B135" s="34"/>
      <c r="C135" s="38">
        <f>Sheet1!D123</f>
        <v>10500</v>
      </c>
      <c r="D135" s="38">
        <f>Sheet1!E123</f>
        <v>0</v>
      </c>
      <c r="E135" s="103" t="s">
        <v>290</v>
      </c>
      <c r="F135" s="31" t="s">
        <v>222</v>
      </c>
      <c r="G135" s="38">
        <f>Sheet1!I123</f>
        <v>10500</v>
      </c>
      <c r="H135" s="38">
        <f>Sheet1!J123</f>
        <v>0</v>
      </c>
    </row>
    <row r="136" spans="1:8" ht="22.5" customHeight="1">
      <c r="A136" s="40"/>
      <c r="B136" s="34"/>
      <c r="C136" s="38">
        <f>Sheet1!D124</f>
        <v>21000</v>
      </c>
      <c r="D136" s="38">
        <f>Sheet1!E124</f>
        <v>0</v>
      </c>
      <c r="E136" s="103" t="s">
        <v>188</v>
      </c>
      <c r="F136" s="31" t="s">
        <v>222</v>
      </c>
      <c r="G136" s="38">
        <f>Sheet1!I124</f>
        <v>0</v>
      </c>
      <c r="H136" s="38">
        <f>Sheet1!J124</f>
        <v>0</v>
      </c>
    </row>
    <row r="137" spans="1:8" ht="22.5" customHeight="1">
      <c r="A137" s="40"/>
      <c r="B137" s="34"/>
      <c r="C137" s="38">
        <f>Sheet1!D125</f>
        <v>14140</v>
      </c>
      <c r="D137" s="38">
        <f>Sheet1!E125</f>
        <v>0</v>
      </c>
      <c r="E137" s="103" t="s">
        <v>213</v>
      </c>
      <c r="F137" s="31" t="s">
        <v>222</v>
      </c>
      <c r="G137" s="38">
        <f>Sheet1!I125</f>
        <v>0</v>
      </c>
      <c r="H137" s="38">
        <f>Sheet1!J125</f>
        <v>0</v>
      </c>
    </row>
    <row r="138" spans="1:8" ht="22.5" customHeight="1" thickBot="1">
      <c r="A138" s="163" t="s">
        <v>230</v>
      </c>
      <c r="B138" s="163"/>
      <c r="C138" s="163"/>
      <c r="D138" s="163"/>
      <c r="E138" s="163"/>
      <c r="F138" s="163"/>
      <c r="G138" s="163"/>
      <c r="H138" s="163"/>
    </row>
    <row r="139" spans="1:8" ht="22.5" customHeight="1" thickTop="1">
      <c r="A139" s="178" t="s">
        <v>0</v>
      </c>
      <c r="B139" s="179"/>
      <c r="C139" s="179"/>
      <c r="D139" s="180"/>
      <c r="E139" s="168" t="s">
        <v>4</v>
      </c>
      <c r="F139" s="41" t="s">
        <v>5</v>
      </c>
      <c r="G139" s="178" t="s">
        <v>7</v>
      </c>
      <c r="H139" s="180"/>
    </row>
    <row r="140" spans="1:8" ht="22.5" customHeight="1">
      <c r="A140" s="170" t="s">
        <v>1</v>
      </c>
      <c r="B140" s="171"/>
      <c r="C140" s="172" t="s">
        <v>3</v>
      </c>
      <c r="D140" s="173"/>
      <c r="E140" s="168"/>
      <c r="F140" s="41" t="s">
        <v>6</v>
      </c>
      <c r="G140" s="170" t="s">
        <v>3</v>
      </c>
      <c r="H140" s="171"/>
    </row>
    <row r="141" spans="1:8" ht="22.5" customHeight="1" thickBot="1">
      <c r="A141" s="174" t="s">
        <v>2</v>
      </c>
      <c r="B141" s="175"/>
      <c r="C141" s="174" t="s">
        <v>2</v>
      </c>
      <c r="D141" s="175"/>
      <c r="E141" s="169"/>
      <c r="F141" s="93"/>
      <c r="G141" s="176" t="s">
        <v>2</v>
      </c>
      <c r="H141" s="177"/>
    </row>
    <row r="142" spans="1:8" ht="22.5" customHeight="1" thickTop="1">
      <c r="A142" s="40"/>
      <c r="B142" s="34"/>
      <c r="C142" s="38">
        <f>Sheet1!D126</f>
        <v>0</v>
      </c>
      <c r="D142" s="38">
        <f>Sheet1!E126</f>
        <v>0</v>
      </c>
      <c r="E142" s="103" t="s">
        <v>199</v>
      </c>
      <c r="F142" s="31" t="s">
        <v>222</v>
      </c>
      <c r="G142" s="38">
        <f>Sheet1!I126</f>
        <v>0</v>
      </c>
      <c r="H142" s="38">
        <f>Sheet1!J126</f>
        <v>0</v>
      </c>
    </row>
    <row r="143" spans="1:8" ht="22.5" customHeight="1">
      <c r="A143" s="40"/>
      <c r="B143" s="34"/>
      <c r="C143" s="38">
        <f>Sheet1!D127</f>
        <v>0</v>
      </c>
      <c r="D143" s="38">
        <f>Sheet1!E127</f>
        <v>0</v>
      </c>
      <c r="E143" s="103" t="s">
        <v>200</v>
      </c>
      <c r="F143" s="31" t="s">
        <v>222</v>
      </c>
      <c r="G143" s="38">
        <f>Sheet1!I127</f>
        <v>0</v>
      </c>
      <c r="H143" s="38">
        <f>Sheet1!J127</f>
        <v>0</v>
      </c>
    </row>
    <row r="144" spans="1:8" ht="22.5" customHeight="1">
      <c r="A144" s="40"/>
      <c r="B144" s="34"/>
      <c r="C144" s="38">
        <f>Sheet1!D128</f>
        <v>0</v>
      </c>
      <c r="D144" s="38">
        <f>Sheet1!E128</f>
        <v>0</v>
      </c>
      <c r="E144" s="103" t="s">
        <v>201</v>
      </c>
      <c r="F144" s="31" t="s">
        <v>222</v>
      </c>
      <c r="G144" s="38">
        <f>Sheet1!I128</f>
        <v>0</v>
      </c>
      <c r="H144" s="38">
        <f>Sheet1!J128</f>
        <v>0</v>
      </c>
    </row>
    <row r="145" spans="1:8" ht="22.5" customHeight="1">
      <c r="A145" s="40"/>
      <c r="B145" s="34"/>
      <c r="C145" s="38"/>
      <c r="D145" s="38"/>
      <c r="E145" s="103"/>
      <c r="F145" s="31"/>
      <c r="G145" s="38"/>
      <c r="H145" s="38"/>
    </row>
    <row r="146" spans="1:8" ht="22.5" customHeight="1">
      <c r="A146" s="96">
        <f>SUM(A76:A117)</f>
        <v>215000000</v>
      </c>
      <c r="B146" s="96">
        <f>SUM(B76:B117)</f>
        <v>0</v>
      </c>
      <c r="C146" s="97">
        <f>Sheet1!D133</f>
        <v>78184762</v>
      </c>
      <c r="D146" s="97" t="str">
        <f>Sheet1!E133</f>
        <v>11</v>
      </c>
      <c r="E146" s="41" t="s">
        <v>24</v>
      </c>
      <c r="F146" s="98"/>
      <c r="G146" s="97">
        <f>Sheet1!I133</f>
        <v>23076054</v>
      </c>
      <c r="H146" s="97" t="str">
        <f>Sheet1!J133</f>
        <v>16</v>
      </c>
    </row>
    <row r="147" spans="1:8" ht="22.5" customHeight="1">
      <c r="A147" s="51"/>
      <c r="B147" s="99"/>
      <c r="C147" s="100"/>
      <c r="D147" s="100"/>
      <c r="E147" s="41" t="s">
        <v>25</v>
      </c>
      <c r="F147" s="98"/>
      <c r="G147" s="100"/>
      <c r="H147" s="100"/>
    </row>
    <row r="148" spans="1:8" ht="22.5" customHeight="1">
      <c r="A148" s="51"/>
      <c r="B148" s="99"/>
      <c r="C148" s="101">
        <f>Sheet1!D134</f>
        <v>9442824</v>
      </c>
      <c r="D148" s="101" t="str">
        <f>Sheet1!E134</f>
        <v>38</v>
      </c>
      <c r="E148" s="41" t="s">
        <v>28</v>
      </c>
      <c r="F148" s="98"/>
      <c r="G148" s="101">
        <f>Sheet1!I134</f>
        <v>6319074</v>
      </c>
      <c r="H148" s="101" t="str">
        <f>Sheet1!J134</f>
        <v>29</v>
      </c>
    </row>
    <row r="149" spans="1:8" ht="22.5" customHeight="1">
      <c r="A149" s="51"/>
      <c r="B149" s="99"/>
      <c r="C149" s="101"/>
      <c r="D149" s="101"/>
      <c r="E149" s="41" t="s">
        <v>29</v>
      </c>
      <c r="F149" s="98"/>
      <c r="G149" s="101"/>
      <c r="H149" s="101"/>
    </row>
    <row r="150" spans="1:8" ht="22.5" customHeight="1" thickBot="1">
      <c r="A150" s="51"/>
      <c r="B150" s="99"/>
      <c r="C150" s="94">
        <f>Sheet1!D135</f>
        <v>67535615</v>
      </c>
      <c r="D150" s="94" t="str">
        <f>Sheet1!E135</f>
        <v>78</v>
      </c>
      <c r="E150" s="41" t="s">
        <v>26</v>
      </c>
      <c r="F150" s="102"/>
      <c r="G150" s="95">
        <f>Sheet1!I135</f>
        <v>67535615</v>
      </c>
      <c r="H150" s="95" t="str">
        <f>Sheet1!J135</f>
        <v>78</v>
      </c>
    </row>
    <row r="151" ht="21" customHeight="1" thickTop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</sheetData>
  <sheetProtection/>
  <mergeCells count="40">
    <mergeCell ref="A138:H138"/>
    <mergeCell ref="A139:D139"/>
    <mergeCell ref="E139:E141"/>
    <mergeCell ref="G139:H139"/>
    <mergeCell ref="A140:B140"/>
    <mergeCell ref="C140:D140"/>
    <mergeCell ref="G140:H140"/>
    <mergeCell ref="A141:B141"/>
    <mergeCell ref="C141:D141"/>
    <mergeCell ref="G141:H141"/>
    <mergeCell ref="A93:H93"/>
    <mergeCell ref="A94:D94"/>
    <mergeCell ref="E94:E96"/>
    <mergeCell ref="G94:H94"/>
    <mergeCell ref="A95:B95"/>
    <mergeCell ref="C95:D95"/>
    <mergeCell ref="G95:H95"/>
    <mergeCell ref="A96:B96"/>
    <mergeCell ref="C96:D96"/>
    <mergeCell ref="G96:H96"/>
    <mergeCell ref="A44:H44"/>
    <mergeCell ref="A45:D45"/>
    <mergeCell ref="E45:E47"/>
    <mergeCell ref="G45:H45"/>
    <mergeCell ref="A46:B46"/>
    <mergeCell ref="C46:D46"/>
    <mergeCell ref="G46:H46"/>
    <mergeCell ref="A47:B47"/>
    <mergeCell ref="C47:D47"/>
    <mergeCell ref="G47:H47"/>
    <mergeCell ref="A2:H2"/>
    <mergeCell ref="A4:D4"/>
    <mergeCell ref="A5:B5"/>
    <mergeCell ref="A6:B6"/>
    <mergeCell ref="C6:D6"/>
    <mergeCell ref="C5:D5"/>
    <mergeCell ref="E4:E6"/>
    <mergeCell ref="G5:H5"/>
    <mergeCell ref="G4:H4"/>
    <mergeCell ref="G6:H6"/>
  </mergeCells>
  <printOptions/>
  <pageMargins left="0.35" right="0.21" top="0.82" bottom="0.28" header="0.16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M60" sqref="M60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140625" style="43" customWidth="1"/>
    <col min="4" max="4" width="9.7109375" style="43" customWidth="1"/>
    <col min="5" max="6" width="16.710937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184" t="s">
        <v>264</v>
      </c>
      <c r="B1" s="184"/>
      <c r="C1" s="184"/>
      <c r="D1" s="184"/>
      <c r="E1" s="184"/>
      <c r="F1" s="184"/>
    </row>
    <row r="2" spans="1:6" ht="23.25" customHeight="1">
      <c r="A2" s="184" t="s">
        <v>53</v>
      </c>
      <c r="B2" s="184"/>
      <c r="C2" s="184"/>
      <c r="D2" s="184"/>
      <c r="E2" s="184"/>
      <c r="F2" s="184"/>
    </row>
    <row r="3" spans="1:6" ht="23.25" customHeight="1">
      <c r="A3" s="182" t="s">
        <v>330</v>
      </c>
      <c r="B3" s="182"/>
      <c r="C3" s="182"/>
      <c r="D3" s="182"/>
      <c r="E3" s="182"/>
      <c r="F3" s="182"/>
    </row>
    <row r="4" spans="1:6" ht="23.25" customHeight="1">
      <c r="A4" s="185" t="s">
        <v>4</v>
      </c>
      <c r="B4" s="186"/>
      <c r="C4" s="187"/>
      <c r="D4" s="62" t="s">
        <v>54</v>
      </c>
      <c r="E4" s="62" t="s">
        <v>55</v>
      </c>
      <c r="F4" s="62" t="s">
        <v>56</v>
      </c>
    </row>
    <row r="5" spans="1:6" ht="22.5" customHeight="1" hidden="1">
      <c r="A5" s="63" t="s">
        <v>69</v>
      </c>
      <c r="B5" s="64"/>
      <c r="C5" s="65"/>
      <c r="D5" s="66">
        <v>111100</v>
      </c>
      <c r="E5" s="56">
        <v>0</v>
      </c>
      <c r="F5" s="67"/>
    </row>
    <row r="6" spans="1:6" ht="22.5" customHeight="1">
      <c r="A6" s="68" t="s">
        <v>57</v>
      </c>
      <c r="B6" s="69"/>
      <c r="C6" s="70"/>
      <c r="D6" s="71" t="s">
        <v>312</v>
      </c>
      <c r="E6" s="44">
        <v>37959553.66</v>
      </c>
      <c r="F6" s="44"/>
    </row>
    <row r="7" spans="1:6" ht="22.5" customHeight="1">
      <c r="A7" s="72" t="s">
        <v>85</v>
      </c>
      <c r="B7" s="73"/>
      <c r="C7" s="74"/>
      <c r="D7" s="71" t="s">
        <v>312</v>
      </c>
      <c r="E7" s="44">
        <v>98130.84</v>
      </c>
      <c r="F7" s="44"/>
    </row>
    <row r="8" spans="1:6" ht="22.5" customHeight="1">
      <c r="A8" s="72" t="s">
        <v>82</v>
      </c>
      <c r="B8" s="73"/>
      <c r="C8" s="74"/>
      <c r="D8" s="71" t="s">
        <v>313</v>
      </c>
      <c r="E8" s="44">
        <v>5370089.05</v>
      </c>
      <c r="F8" s="44"/>
    </row>
    <row r="9" spans="1:6" ht="22.5" customHeight="1">
      <c r="A9" s="72" t="s">
        <v>77</v>
      </c>
      <c r="B9" s="73"/>
      <c r="C9" s="74"/>
      <c r="D9" s="71" t="s">
        <v>314</v>
      </c>
      <c r="E9" s="44">
        <v>12804798</v>
      </c>
      <c r="F9" s="44"/>
    </row>
    <row r="10" spans="1:6" ht="22.5" customHeight="1">
      <c r="A10" s="72" t="s">
        <v>164</v>
      </c>
      <c r="B10" s="73"/>
      <c r="C10" s="74"/>
      <c r="D10" s="71" t="s">
        <v>312</v>
      </c>
      <c r="E10" s="44">
        <v>435836.61</v>
      </c>
      <c r="F10" s="44"/>
    </row>
    <row r="11" spans="1:6" ht="22.5" customHeight="1">
      <c r="A11" s="72" t="s">
        <v>165</v>
      </c>
      <c r="B11" s="73"/>
      <c r="C11" s="74"/>
      <c r="D11" s="71" t="s">
        <v>313</v>
      </c>
      <c r="E11" s="44">
        <v>10000000</v>
      </c>
      <c r="F11" s="44"/>
    </row>
    <row r="12" spans="1:6" ht="22.5" customHeight="1">
      <c r="A12" s="72" t="s">
        <v>192</v>
      </c>
      <c r="B12" s="73"/>
      <c r="C12" s="74"/>
      <c r="D12" s="71" t="s">
        <v>312</v>
      </c>
      <c r="E12" s="44">
        <v>867207.62</v>
      </c>
      <c r="F12" s="44"/>
    </row>
    <row r="13" spans="1:6" ht="22.5" customHeight="1">
      <c r="A13" s="76" t="s">
        <v>30</v>
      </c>
      <c r="B13" s="77"/>
      <c r="C13" s="78"/>
      <c r="D13" s="120" t="s">
        <v>261</v>
      </c>
      <c r="E13" s="115">
        <v>8903852.12</v>
      </c>
      <c r="F13" s="44"/>
    </row>
    <row r="14" spans="1:6" ht="22.5" customHeight="1">
      <c r="A14" s="72" t="s">
        <v>134</v>
      </c>
      <c r="B14" s="73"/>
      <c r="C14" s="74"/>
      <c r="D14" s="71" t="s">
        <v>256</v>
      </c>
      <c r="E14" s="44">
        <v>88852383</v>
      </c>
      <c r="F14" s="44"/>
    </row>
    <row r="15" spans="1:6" ht="22.5" customHeight="1" hidden="1">
      <c r="A15" s="72" t="s">
        <v>121</v>
      </c>
      <c r="B15" s="73"/>
      <c r="C15" s="74"/>
      <c r="D15" s="71" t="s">
        <v>254</v>
      </c>
      <c r="E15" s="44"/>
      <c r="F15" s="44"/>
    </row>
    <row r="16" spans="1:6" ht="22.5" customHeight="1">
      <c r="A16" s="72" t="s">
        <v>51</v>
      </c>
      <c r="B16" s="73"/>
      <c r="C16" s="74"/>
      <c r="D16" s="71" t="s">
        <v>239</v>
      </c>
      <c r="E16" s="44">
        <v>121198</v>
      </c>
      <c r="F16" s="44"/>
    </row>
    <row r="17" spans="1:6" ht="22.5" customHeight="1" hidden="1">
      <c r="A17" s="72" t="s">
        <v>75</v>
      </c>
      <c r="B17" s="73"/>
      <c r="C17" s="74"/>
      <c r="D17" s="71" t="s">
        <v>240</v>
      </c>
      <c r="E17" s="44"/>
      <c r="F17" s="44"/>
    </row>
    <row r="18" spans="1:6" ht="22.5" customHeight="1">
      <c r="A18" s="72" t="s">
        <v>84</v>
      </c>
      <c r="B18" s="73"/>
      <c r="C18" s="74"/>
      <c r="D18" s="71" t="s">
        <v>241</v>
      </c>
      <c r="E18" s="44">
        <v>221257</v>
      </c>
      <c r="F18" s="44"/>
    </row>
    <row r="19" spans="1:6" ht="22.5" customHeight="1">
      <c r="A19" s="72" t="s">
        <v>70</v>
      </c>
      <c r="B19" s="73"/>
      <c r="C19" s="74"/>
      <c r="D19" s="71" t="s">
        <v>242</v>
      </c>
      <c r="E19" s="44">
        <v>410078</v>
      </c>
      <c r="F19" s="44"/>
    </row>
    <row r="20" spans="1:6" ht="22.5" customHeight="1">
      <c r="A20" s="72" t="s">
        <v>117</v>
      </c>
      <c r="B20" s="73"/>
      <c r="C20" s="74"/>
      <c r="D20" s="71" t="s">
        <v>243</v>
      </c>
      <c r="E20" s="115">
        <v>535960</v>
      </c>
      <c r="F20" s="44"/>
    </row>
    <row r="21" spans="1:6" ht="22.5" customHeight="1">
      <c r="A21" s="72" t="s">
        <v>262</v>
      </c>
      <c r="B21" s="73"/>
      <c r="C21" s="74"/>
      <c r="D21" s="71" t="s">
        <v>245</v>
      </c>
      <c r="E21" s="115">
        <v>6800</v>
      </c>
      <c r="F21" s="44"/>
    </row>
    <row r="22" spans="1:6" ht="22.5" customHeight="1">
      <c r="A22" s="72" t="s">
        <v>14</v>
      </c>
      <c r="B22" s="73"/>
      <c r="C22" s="74"/>
      <c r="D22" s="71" t="s">
        <v>252</v>
      </c>
      <c r="E22" s="44">
        <v>3840358.07</v>
      </c>
      <c r="F22" s="44"/>
    </row>
    <row r="23" spans="1:6" ht="22.5" customHeight="1">
      <c r="A23" s="72" t="s">
        <v>157</v>
      </c>
      <c r="B23" s="73"/>
      <c r="C23" s="74"/>
      <c r="D23" s="71" t="s">
        <v>255</v>
      </c>
      <c r="E23" s="44">
        <v>1384188.39</v>
      </c>
      <c r="F23" s="44"/>
    </row>
    <row r="24" spans="1:6" ht="22.5" customHeight="1">
      <c r="A24" s="72" t="s">
        <v>263</v>
      </c>
      <c r="B24" s="73"/>
      <c r="C24" s="74"/>
      <c r="D24" s="71" t="s">
        <v>253</v>
      </c>
      <c r="E24" s="44">
        <v>7003862.56</v>
      </c>
      <c r="F24" s="44"/>
    </row>
    <row r="25" spans="1:6" ht="22.5" customHeight="1">
      <c r="A25" s="72" t="s">
        <v>279</v>
      </c>
      <c r="B25" s="73"/>
      <c r="C25" s="74"/>
      <c r="D25" s="71" t="s">
        <v>253</v>
      </c>
      <c r="E25" s="44">
        <v>312690</v>
      </c>
      <c r="F25" s="44"/>
    </row>
    <row r="26" spans="1:6" ht="22.5" customHeight="1">
      <c r="A26" s="72" t="s">
        <v>280</v>
      </c>
      <c r="B26" s="73"/>
      <c r="C26" s="74"/>
      <c r="D26" s="71" t="s">
        <v>253</v>
      </c>
      <c r="E26" s="44">
        <v>12836015.28</v>
      </c>
      <c r="F26" s="44"/>
    </row>
    <row r="27" spans="1:6" ht="22.5" customHeight="1">
      <c r="A27" s="72" t="s">
        <v>16</v>
      </c>
      <c r="B27" s="73"/>
      <c r="C27" s="74"/>
      <c r="D27" s="71" t="s">
        <v>39</v>
      </c>
      <c r="E27" s="44">
        <v>758017</v>
      </c>
      <c r="F27" s="44"/>
    </row>
    <row r="28" spans="1:6" ht="22.5" customHeight="1">
      <c r="A28" s="72" t="s">
        <v>17</v>
      </c>
      <c r="B28" s="73"/>
      <c r="C28" s="74"/>
      <c r="D28" s="71" t="s">
        <v>40</v>
      </c>
      <c r="E28" s="44">
        <v>6734470.17</v>
      </c>
      <c r="F28" s="44"/>
    </row>
    <row r="29" spans="1:6" ht="22.5" customHeight="1">
      <c r="A29" s="72" t="s">
        <v>18</v>
      </c>
      <c r="B29" s="73"/>
      <c r="C29" s="74"/>
      <c r="D29" s="71" t="s">
        <v>41</v>
      </c>
      <c r="E29" s="44">
        <v>1747220.68</v>
      </c>
      <c r="F29" s="44"/>
    </row>
    <row r="30" spans="1:6" ht="22.5" customHeight="1">
      <c r="A30" s="72" t="s">
        <v>19</v>
      </c>
      <c r="B30" s="73"/>
      <c r="C30" s="74"/>
      <c r="D30" s="71" t="s">
        <v>42</v>
      </c>
      <c r="E30" s="44">
        <v>700082.31</v>
      </c>
      <c r="F30" s="44"/>
    </row>
    <row r="31" spans="1:6" ht="22.5" customHeight="1">
      <c r="A31" s="72" t="s">
        <v>20</v>
      </c>
      <c r="B31" s="73"/>
      <c r="C31" s="74"/>
      <c r="D31" s="71" t="s">
        <v>43</v>
      </c>
      <c r="E31" s="44">
        <v>1326765.17</v>
      </c>
      <c r="F31" s="44"/>
    </row>
    <row r="32" spans="1:6" ht="22.5" customHeight="1">
      <c r="A32" s="57" t="s">
        <v>21</v>
      </c>
      <c r="B32" s="75"/>
      <c r="C32" s="74"/>
      <c r="D32" s="58" t="s">
        <v>44</v>
      </c>
      <c r="E32" s="44">
        <v>2663000</v>
      </c>
      <c r="F32" s="44"/>
    </row>
    <row r="33" spans="1:6" ht="22.5" customHeight="1">
      <c r="A33" s="59" t="s">
        <v>10</v>
      </c>
      <c r="B33" s="75"/>
      <c r="C33" s="74"/>
      <c r="D33" s="58" t="s">
        <v>78</v>
      </c>
      <c r="E33" s="44">
        <v>703000</v>
      </c>
      <c r="F33" s="44"/>
    </row>
    <row r="34" spans="1:6" ht="22.5" customHeight="1" hidden="1">
      <c r="A34" s="59" t="s">
        <v>197</v>
      </c>
      <c r="B34" s="75"/>
      <c r="C34" s="74"/>
      <c r="D34" s="58" t="s">
        <v>198</v>
      </c>
      <c r="E34" s="44"/>
      <c r="F34" s="44"/>
    </row>
    <row r="35" spans="1:9" ht="22.5" customHeight="1">
      <c r="A35" s="72"/>
      <c r="B35" s="73" t="s">
        <v>131</v>
      </c>
      <c r="C35" s="74"/>
      <c r="D35" s="71" t="s">
        <v>315</v>
      </c>
      <c r="E35" s="44"/>
      <c r="F35" s="44">
        <v>58837846.04</v>
      </c>
      <c r="I35" s="111"/>
    </row>
    <row r="36" spans="1:6" ht="22.5" customHeight="1">
      <c r="A36" s="76"/>
      <c r="B36" s="77" t="s">
        <v>76</v>
      </c>
      <c r="C36" s="78"/>
      <c r="D36" s="71" t="s">
        <v>246</v>
      </c>
      <c r="E36" s="44"/>
      <c r="F36" s="44">
        <v>5364677.86</v>
      </c>
    </row>
    <row r="37" spans="1:6" ht="22.5" customHeight="1">
      <c r="A37" s="76"/>
      <c r="B37" s="77" t="s">
        <v>250</v>
      </c>
      <c r="C37" s="78"/>
      <c r="D37" s="71" t="s">
        <v>251</v>
      </c>
      <c r="E37" s="44"/>
      <c r="F37" s="44">
        <v>82889.44</v>
      </c>
    </row>
    <row r="38" spans="1:6" ht="22.5" customHeight="1">
      <c r="A38" s="76"/>
      <c r="B38" s="77" t="s">
        <v>22</v>
      </c>
      <c r="C38" s="78"/>
      <c r="D38" s="71" t="s">
        <v>249</v>
      </c>
      <c r="E38" s="44"/>
      <c r="F38" s="44">
        <v>3884249.2</v>
      </c>
    </row>
    <row r="39" spans="1:6" ht="22.5" customHeight="1" hidden="1">
      <c r="A39" s="76"/>
      <c r="B39" s="77" t="s">
        <v>97</v>
      </c>
      <c r="C39" s="78"/>
      <c r="D39" s="71" t="s">
        <v>248</v>
      </c>
      <c r="E39" s="44"/>
      <c r="F39" s="44">
        <v>0</v>
      </c>
    </row>
    <row r="40" spans="1:6" ht="22.5" customHeight="1">
      <c r="A40" s="76"/>
      <c r="B40" s="77" t="s">
        <v>133</v>
      </c>
      <c r="C40" s="78"/>
      <c r="D40" s="71" t="s">
        <v>258</v>
      </c>
      <c r="E40" s="44"/>
      <c r="F40" s="44">
        <v>4539616.21</v>
      </c>
    </row>
    <row r="41" spans="1:6" ht="22.5" customHeight="1">
      <c r="A41" s="76"/>
      <c r="B41" s="77" t="s">
        <v>132</v>
      </c>
      <c r="C41" s="78"/>
      <c r="D41" s="71" t="s">
        <v>247</v>
      </c>
      <c r="E41" s="44"/>
      <c r="F41" s="44">
        <v>30279469.44</v>
      </c>
    </row>
    <row r="42" spans="1:10" s="24" customFormat="1" ht="20.25" customHeight="1">
      <c r="A42" s="118" t="s">
        <v>23</v>
      </c>
      <c r="B42" s="118"/>
      <c r="C42" s="118"/>
      <c r="D42" s="118"/>
      <c r="E42" s="118"/>
      <c r="F42" s="118"/>
      <c r="G42" s="117"/>
      <c r="H42" s="117"/>
      <c r="J42" s="61"/>
    </row>
    <row r="43" spans="1:6" ht="22.5" customHeight="1">
      <c r="A43" s="181" t="s">
        <v>4</v>
      </c>
      <c r="B43" s="182"/>
      <c r="C43" s="183"/>
      <c r="D43" s="116" t="s">
        <v>54</v>
      </c>
      <c r="E43" s="116" t="s">
        <v>55</v>
      </c>
      <c r="F43" s="116" t="s">
        <v>56</v>
      </c>
    </row>
    <row r="44" spans="1:6" ht="22.5" customHeight="1">
      <c r="A44" s="76"/>
      <c r="B44" s="77" t="s">
        <v>12</v>
      </c>
      <c r="C44" s="78"/>
      <c r="D44" s="120" t="s">
        <v>111</v>
      </c>
      <c r="E44" s="115"/>
      <c r="F44" s="115">
        <v>68833367.58</v>
      </c>
    </row>
    <row r="45" spans="1:6" ht="22.5" customHeight="1">
      <c r="A45" s="76"/>
      <c r="B45" s="77" t="s">
        <v>89</v>
      </c>
      <c r="C45" s="78"/>
      <c r="D45" s="71" t="s">
        <v>58</v>
      </c>
      <c r="E45" s="44"/>
      <c r="F45" s="44">
        <v>33680872.76</v>
      </c>
    </row>
    <row r="46" spans="1:6" ht="22.5" customHeight="1">
      <c r="A46" s="132"/>
      <c r="B46" s="73" t="s">
        <v>281</v>
      </c>
      <c r="C46" s="78"/>
      <c r="D46" s="110" t="s">
        <v>222</v>
      </c>
      <c r="E46" s="133"/>
      <c r="F46" s="133">
        <v>489800</v>
      </c>
    </row>
    <row r="47" spans="1:6" ht="22.5" customHeight="1">
      <c r="A47" s="132"/>
      <c r="B47" s="73" t="s">
        <v>282</v>
      </c>
      <c r="C47" s="78"/>
      <c r="D47" s="110" t="s">
        <v>222</v>
      </c>
      <c r="E47" s="133"/>
      <c r="F47" s="133">
        <v>358400</v>
      </c>
    </row>
    <row r="48" spans="1:6" ht="22.5" customHeight="1" hidden="1">
      <c r="A48" s="132"/>
      <c r="B48" s="73" t="s">
        <v>292</v>
      </c>
      <c r="C48" s="78"/>
      <c r="D48" s="110" t="s">
        <v>222</v>
      </c>
      <c r="E48" s="133"/>
      <c r="F48" s="133">
        <v>0</v>
      </c>
    </row>
    <row r="49" spans="1:6" ht="22.5" customHeight="1">
      <c r="A49" s="132"/>
      <c r="B49" s="73" t="s">
        <v>293</v>
      </c>
      <c r="C49" s="78"/>
      <c r="D49" s="110" t="s">
        <v>222</v>
      </c>
      <c r="E49" s="133"/>
      <c r="F49" s="133">
        <v>28200</v>
      </c>
    </row>
    <row r="50" spans="1:6" ht="22.5" customHeight="1">
      <c r="A50" s="132"/>
      <c r="B50" s="73" t="s">
        <v>294</v>
      </c>
      <c r="C50" s="78"/>
      <c r="D50" s="110" t="s">
        <v>222</v>
      </c>
      <c r="E50" s="133"/>
      <c r="F50" s="133">
        <v>6000</v>
      </c>
    </row>
    <row r="51" spans="1:6" ht="22.5" customHeight="1">
      <c r="A51" s="132"/>
      <c r="B51" s="73" t="s">
        <v>295</v>
      </c>
      <c r="C51" s="78"/>
      <c r="D51" s="110" t="s">
        <v>222</v>
      </c>
      <c r="E51" s="133"/>
      <c r="F51" s="133">
        <v>1710</v>
      </c>
    </row>
    <row r="52" spans="1:6" ht="22.5" customHeight="1">
      <c r="A52" s="132"/>
      <c r="B52" s="73" t="s">
        <v>289</v>
      </c>
      <c r="C52" s="78"/>
      <c r="D52" s="110" t="s">
        <v>222</v>
      </c>
      <c r="E52" s="133"/>
      <c r="F52" s="133">
        <v>94500</v>
      </c>
    </row>
    <row r="53" spans="1:6" ht="22.5" customHeight="1">
      <c r="A53" s="132"/>
      <c r="B53" s="73" t="s">
        <v>296</v>
      </c>
      <c r="C53" s="78"/>
      <c r="D53" s="110" t="s">
        <v>222</v>
      </c>
      <c r="E53" s="133"/>
      <c r="F53" s="133">
        <v>13500</v>
      </c>
    </row>
    <row r="54" spans="1:6" ht="22.5" customHeight="1">
      <c r="A54" s="132"/>
      <c r="B54" s="73" t="s">
        <v>319</v>
      </c>
      <c r="C54" s="144"/>
      <c r="D54" s="110" t="s">
        <v>222</v>
      </c>
      <c r="E54" s="133"/>
      <c r="F54" s="133">
        <v>8580</v>
      </c>
    </row>
    <row r="55" spans="1:6" ht="22.5" customHeight="1">
      <c r="A55" s="132"/>
      <c r="B55" s="73" t="s">
        <v>331</v>
      </c>
      <c r="C55" s="144"/>
      <c r="D55" s="110" t="s">
        <v>222</v>
      </c>
      <c r="E55" s="133"/>
      <c r="F55" s="133">
        <v>54500</v>
      </c>
    </row>
    <row r="56" spans="1:6" ht="22.5" customHeight="1">
      <c r="A56" s="132"/>
      <c r="B56" s="73" t="s">
        <v>332</v>
      </c>
      <c r="C56" s="144"/>
      <c r="D56" s="110" t="s">
        <v>222</v>
      </c>
      <c r="E56" s="133"/>
      <c r="F56" s="133">
        <v>2725</v>
      </c>
    </row>
    <row r="57" spans="1:6" ht="22.5" customHeight="1">
      <c r="A57" s="132"/>
      <c r="B57" s="73" t="s">
        <v>333</v>
      </c>
      <c r="C57" s="144"/>
      <c r="D57" s="110" t="s">
        <v>222</v>
      </c>
      <c r="E57" s="133"/>
      <c r="F57" s="133">
        <v>34200</v>
      </c>
    </row>
    <row r="58" spans="1:6" ht="22.5" customHeight="1">
      <c r="A58" s="132"/>
      <c r="B58" s="73" t="s">
        <v>334</v>
      </c>
      <c r="C58" s="144"/>
      <c r="D58" s="110" t="s">
        <v>222</v>
      </c>
      <c r="E58" s="133"/>
      <c r="F58" s="133">
        <v>1710</v>
      </c>
    </row>
    <row r="59" spans="1:6" ht="22.5" customHeight="1">
      <c r="A59" s="124"/>
      <c r="B59" s="125"/>
      <c r="C59" s="126"/>
      <c r="D59" s="127"/>
      <c r="E59" s="128"/>
      <c r="F59" s="129"/>
    </row>
    <row r="60" spans="1:9" ht="22.5" customHeight="1">
      <c r="A60" s="79"/>
      <c r="B60" s="80"/>
      <c r="C60" s="81"/>
      <c r="D60" s="82"/>
      <c r="E60" s="83">
        <f>SUM(E6:E59)</f>
        <v>206596813.52999997</v>
      </c>
      <c r="F60" s="83">
        <f>SUM(F6:F59)</f>
        <v>206596813.52999997</v>
      </c>
      <c r="I60" s="111">
        <f>E60-F60</f>
        <v>0</v>
      </c>
    </row>
    <row r="61" spans="1:6" ht="22.5" customHeight="1">
      <c r="A61" s="84"/>
      <c r="B61" s="84"/>
      <c r="C61" s="85"/>
      <c r="D61" s="86"/>
      <c r="E61" s="87"/>
      <c r="F61" s="87"/>
    </row>
    <row r="62" spans="1:6" ht="22.5" customHeight="1">
      <c r="A62" s="84"/>
      <c r="B62" s="84"/>
      <c r="C62" s="85"/>
      <c r="D62" s="86"/>
      <c r="E62" s="87"/>
      <c r="F62" s="87"/>
    </row>
    <row r="63" spans="1:6" ht="22.5" customHeight="1">
      <c r="A63" s="84"/>
      <c r="B63" s="84"/>
      <c r="C63" s="85"/>
      <c r="D63" s="86"/>
      <c r="E63" s="87"/>
      <c r="F63" s="87"/>
    </row>
    <row r="64" spans="1:6" ht="22.5" customHeight="1">
      <c r="A64" s="84"/>
      <c r="B64" s="84"/>
      <c r="C64" s="85"/>
      <c r="D64" s="86"/>
      <c r="E64" s="87"/>
      <c r="F64" s="87"/>
    </row>
    <row r="65" spans="1:6" ht="22.5" customHeight="1">
      <c r="A65" s="84"/>
      <c r="B65" s="84"/>
      <c r="C65" s="85"/>
      <c r="D65" s="86"/>
      <c r="E65" s="87"/>
      <c r="F65" s="87"/>
    </row>
    <row r="66" spans="1:6" ht="22.5" customHeight="1">
      <c r="A66" s="84"/>
      <c r="B66" s="84"/>
      <c r="C66" s="85"/>
      <c r="D66" s="86"/>
      <c r="E66" s="87"/>
      <c r="F66" s="87"/>
    </row>
    <row r="67" spans="1:6" ht="22.5" customHeight="1">
      <c r="A67" s="84"/>
      <c r="B67" s="84"/>
      <c r="C67" s="85"/>
      <c r="D67" s="86"/>
      <c r="E67" s="87"/>
      <c r="F67" s="87"/>
    </row>
    <row r="68" spans="1:6" ht="22.5" customHeight="1">
      <c r="A68" s="84"/>
      <c r="B68" s="84"/>
      <c r="C68" s="85"/>
      <c r="D68" s="86"/>
      <c r="E68" s="87"/>
      <c r="F68" s="87"/>
    </row>
    <row r="69" spans="1:6" ht="22.5" customHeight="1">
      <c r="A69" s="84"/>
      <c r="B69" s="84"/>
      <c r="C69" s="85"/>
      <c r="D69" s="86"/>
      <c r="E69" s="87"/>
      <c r="F69" s="87"/>
    </row>
    <row r="70" spans="1:6" ht="22.5" customHeight="1">
      <c r="A70" s="84"/>
      <c r="B70" s="84"/>
      <c r="C70" s="85"/>
      <c r="D70" s="86"/>
      <c r="E70" s="87"/>
      <c r="F70" s="87"/>
    </row>
    <row r="71" spans="1:6" ht="22.5" customHeight="1">
      <c r="A71" s="84"/>
      <c r="B71" s="84"/>
      <c r="C71" s="85"/>
      <c r="D71" s="86"/>
      <c r="E71" s="87"/>
      <c r="F71" s="87"/>
    </row>
    <row r="72" spans="1:6" ht="22.5" customHeight="1">
      <c r="A72" s="84"/>
      <c r="B72" s="84"/>
      <c r="C72" s="85"/>
      <c r="D72" s="86"/>
      <c r="E72" s="87"/>
      <c r="F72" s="87"/>
    </row>
    <row r="73" spans="1:6" ht="22.5" customHeight="1">
      <c r="A73" s="84"/>
      <c r="B73" s="84"/>
      <c r="C73" s="85"/>
      <c r="D73" s="86"/>
      <c r="E73" s="87"/>
      <c r="F73" s="87"/>
    </row>
    <row r="74" spans="1:6" ht="23.25" customHeight="1">
      <c r="A74" s="84"/>
      <c r="B74" s="84"/>
      <c r="C74" s="85"/>
      <c r="D74" s="86"/>
      <c r="E74" s="87"/>
      <c r="F74" s="87"/>
    </row>
    <row r="75" spans="1:6" ht="23.25" customHeight="1">
      <c r="A75" s="84"/>
      <c r="B75" s="84"/>
      <c r="C75" s="85"/>
      <c r="D75" s="86"/>
      <c r="E75" s="87"/>
      <c r="F75" s="87"/>
    </row>
    <row r="76" spans="1:6" ht="23.25" customHeight="1">
      <c r="A76" s="84"/>
      <c r="B76" s="84"/>
      <c r="C76" s="85"/>
      <c r="D76" s="86"/>
      <c r="E76" s="87"/>
      <c r="F76" s="87"/>
    </row>
    <row r="77" spans="1:6" ht="23.25" customHeight="1">
      <c r="A77" s="84"/>
      <c r="B77" s="84"/>
      <c r="C77" s="85"/>
      <c r="D77" s="86"/>
      <c r="E77" s="87"/>
      <c r="F77" s="87"/>
    </row>
    <row r="78" spans="1:6" ht="23.25" customHeight="1">
      <c r="A78" s="84"/>
      <c r="B78" s="84"/>
      <c r="C78" s="85"/>
      <c r="D78" s="86"/>
      <c r="E78" s="87"/>
      <c r="F78" s="87"/>
    </row>
    <row r="79" spans="1:6" ht="23.25" customHeight="1">
      <c r="A79" s="84"/>
      <c r="B79" s="84"/>
      <c r="C79" s="85"/>
      <c r="D79" s="86"/>
      <c r="E79" s="87"/>
      <c r="F79" s="87"/>
    </row>
    <row r="80" spans="1:6" ht="23.25" customHeight="1">
      <c r="A80" s="84"/>
      <c r="B80" s="84"/>
      <c r="C80" s="85"/>
      <c r="D80" s="86"/>
      <c r="E80" s="87"/>
      <c r="F80" s="87"/>
    </row>
    <row r="81" spans="1:6" ht="23.25" customHeight="1">
      <c r="A81" s="84"/>
      <c r="B81" s="84"/>
      <c r="C81" s="85"/>
      <c r="D81" s="86"/>
      <c r="E81" s="87"/>
      <c r="F81" s="87"/>
    </row>
    <row r="82" spans="1:6" ht="21.75" customHeight="1">
      <c r="A82" s="84"/>
      <c r="B82" s="84"/>
      <c r="C82" s="85"/>
      <c r="D82" s="86"/>
      <c r="E82" s="87"/>
      <c r="F82" s="87"/>
    </row>
    <row r="83" spans="1:6" ht="21.75" customHeight="1">
      <c r="A83" s="84"/>
      <c r="B83" s="84"/>
      <c r="C83" s="85"/>
      <c r="D83" s="86"/>
      <c r="E83" s="87"/>
      <c r="F83" s="87"/>
    </row>
  </sheetData>
  <sheetProtection/>
  <mergeCells count="5">
    <mergeCell ref="A43:C43"/>
    <mergeCell ref="A1:F1"/>
    <mergeCell ref="A2:F2"/>
    <mergeCell ref="A3:F3"/>
    <mergeCell ref="A4:C4"/>
  </mergeCells>
  <printOptions/>
  <pageMargins left="0.58" right="0.1968503937007874" top="0.78" bottom="0.26" header="0.15748031496062992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13" sqref="G13"/>
    </sheetView>
  </sheetViews>
  <sheetFormatPr defaultColWidth="9.140625" defaultRowHeight="21.75"/>
  <cols>
    <col min="1" max="1" width="38.421875" style="4" customWidth="1"/>
    <col min="2" max="2" width="14.7109375" style="4" customWidth="1"/>
    <col min="3" max="4" width="14.57421875" style="4" customWidth="1"/>
    <col min="5" max="5" width="15.7109375" style="138" bestFit="1" customWidth="1"/>
    <col min="6" max="16384" width="9.140625" style="4" customWidth="1"/>
  </cols>
  <sheetData>
    <row r="1" spans="1:5" ht="24">
      <c r="A1" s="188" t="s">
        <v>264</v>
      </c>
      <c r="B1" s="188"/>
      <c r="C1" s="188"/>
      <c r="D1" s="188"/>
      <c r="E1" s="188"/>
    </row>
    <row r="2" spans="1:5" ht="24">
      <c r="A2" s="188" t="s">
        <v>59</v>
      </c>
      <c r="B2" s="188"/>
      <c r="C2" s="188"/>
      <c r="D2" s="188"/>
      <c r="E2" s="188"/>
    </row>
    <row r="3" spans="1:5" ht="24">
      <c r="A3" s="189" t="s">
        <v>321</v>
      </c>
      <c r="B3" s="189"/>
      <c r="C3" s="188"/>
      <c r="D3" s="188"/>
      <c r="E3" s="188"/>
    </row>
    <row r="4" spans="1:5" ht="24">
      <c r="A4" s="9"/>
      <c r="B4" s="9"/>
      <c r="C4" s="9"/>
      <c r="D4" s="9"/>
      <c r="E4" s="135"/>
    </row>
    <row r="5" spans="1:6" ht="24">
      <c r="A5" s="10" t="s">
        <v>11</v>
      </c>
      <c r="B5" s="20" t="s">
        <v>74</v>
      </c>
      <c r="C5" s="11" t="s">
        <v>60</v>
      </c>
      <c r="D5" s="11" t="s">
        <v>61</v>
      </c>
      <c r="E5" s="136" t="s">
        <v>62</v>
      </c>
      <c r="F5" s="6"/>
    </row>
    <row r="6" spans="1:5" ht="24">
      <c r="A6" s="12" t="s">
        <v>63</v>
      </c>
      <c r="B6" s="13">
        <v>83451.14</v>
      </c>
      <c r="C6" s="14">
        <v>77855.7</v>
      </c>
      <c r="D6" s="13">
        <v>83451.14</v>
      </c>
      <c r="E6" s="13">
        <f aca="true" t="shared" si="0" ref="E6:E22">+B6+C6-D6</f>
        <v>77855.7</v>
      </c>
    </row>
    <row r="7" spans="1:5" ht="24">
      <c r="A7" s="12" t="s">
        <v>65</v>
      </c>
      <c r="B7" s="15">
        <v>41217.5</v>
      </c>
      <c r="C7" s="16">
        <v>1187.2</v>
      </c>
      <c r="D7" s="15">
        <v>0</v>
      </c>
      <c r="E7" s="15">
        <f t="shared" si="0"/>
        <v>42404.7</v>
      </c>
    </row>
    <row r="8" spans="1:5" ht="24">
      <c r="A8" s="12" t="s">
        <v>98</v>
      </c>
      <c r="B8" s="15">
        <v>1599500</v>
      </c>
      <c r="C8" s="16">
        <v>0</v>
      </c>
      <c r="D8" s="15">
        <v>249500</v>
      </c>
      <c r="E8" s="15">
        <f t="shared" si="0"/>
        <v>1350000</v>
      </c>
    </row>
    <row r="9" spans="1:5" ht="24">
      <c r="A9" s="12" t="s">
        <v>64</v>
      </c>
      <c r="B9" s="15">
        <v>1855869</v>
      </c>
      <c r="C9" s="16">
        <v>539481</v>
      </c>
      <c r="D9" s="15">
        <v>4650</v>
      </c>
      <c r="E9" s="15">
        <f t="shared" si="0"/>
        <v>2390700</v>
      </c>
    </row>
    <row r="10" spans="1:5" ht="24">
      <c r="A10" s="12" t="s">
        <v>99</v>
      </c>
      <c r="B10" s="15">
        <v>10350</v>
      </c>
      <c r="C10" s="15">
        <v>0</v>
      </c>
      <c r="D10" s="15">
        <v>0</v>
      </c>
      <c r="E10" s="15">
        <f t="shared" si="0"/>
        <v>10350</v>
      </c>
    </row>
    <row r="11" spans="1:5" ht="24">
      <c r="A11" s="12" t="s">
        <v>231</v>
      </c>
      <c r="B11" s="15">
        <v>260000</v>
      </c>
      <c r="C11" s="15">
        <v>0</v>
      </c>
      <c r="D11" s="15">
        <v>0</v>
      </c>
      <c r="E11" s="15">
        <f t="shared" si="0"/>
        <v>260000</v>
      </c>
    </row>
    <row r="12" spans="1:5" ht="24" hidden="1">
      <c r="A12" s="12" t="s">
        <v>9</v>
      </c>
      <c r="B12" s="15">
        <v>0</v>
      </c>
      <c r="C12" s="15">
        <v>0</v>
      </c>
      <c r="D12" s="15">
        <v>0</v>
      </c>
      <c r="E12" s="15">
        <f t="shared" si="0"/>
        <v>0</v>
      </c>
    </row>
    <row r="13" spans="1:5" ht="24">
      <c r="A13" s="12" t="s">
        <v>66</v>
      </c>
      <c r="B13" s="15">
        <v>319149.16</v>
      </c>
      <c r="C13" s="16">
        <v>238.68</v>
      </c>
      <c r="D13" s="15">
        <v>0</v>
      </c>
      <c r="E13" s="15">
        <f t="shared" si="0"/>
        <v>319387.83999999997</v>
      </c>
    </row>
    <row r="14" spans="1:5" ht="24" hidden="1">
      <c r="A14" s="12" t="s">
        <v>125</v>
      </c>
      <c r="B14" s="15">
        <v>0</v>
      </c>
      <c r="C14" s="15">
        <v>0</v>
      </c>
      <c r="D14" s="15">
        <v>0</v>
      </c>
      <c r="E14" s="15">
        <f t="shared" si="0"/>
        <v>0</v>
      </c>
    </row>
    <row r="15" spans="1:5" ht="24">
      <c r="A15" s="12" t="s">
        <v>166</v>
      </c>
      <c r="B15" s="15">
        <v>295</v>
      </c>
      <c r="C15" s="15">
        <v>0</v>
      </c>
      <c r="D15" s="15">
        <v>0</v>
      </c>
      <c r="E15" s="15">
        <f t="shared" si="0"/>
        <v>295</v>
      </c>
    </row>
    <row r="16" spans="1:5" ht="24">
      <c r="A16" s="12" t="s">
        <v>159</v>
      </c>
      <c r="B16" s="15">
        <v>2377</v>
      </c>
      <c r="C16" s="15">
        <v>17300</v>
      </c>
      <c r="D16" s="15">
        <v>0</v>
      </c>
      <c r="E16" s="15">
        <f t="shared" si="0"/>
        <v>19677</v>
      </c>
    </row>
    <row r="17" spans="1:5" ht="24">
      <c r="A17" s="12" t="s">
        <v>189</v>
      </c>
      <c r="B17" s="15">
        <v>883343.62</v>
      </c>
      <c r="C17" s="15">
        <v>0</v>
      </c>
      <c r="D17" s="15">
        <v>9336</v>
      </c>
      <c r="E17" s="15">
        <f t="shared" si="0"/>
        <v>874007.62</v>
      </c>
    </row>
    <row r="18" spans="1:5" ht="24">
      <c r="A18" s="12" t="s">
        <v>322</v>
      </c>
      <c r="B18" s="15">
        <v>0</v>
      </c>
      <c r="C18" s="15">
        <v>20000</v>
      </c>
      <c r="D18" s="15">
        <v>0</v>
      </c>
      <c r="E18" s="15">
        <f t="shared" si="0"/>
        <v>20000</v>
      </c>
    </row>
    <row r="19" spans="1:5" ht="24">
      <c r="A19" s="12" t="s">
        <v>160</v>
      </c>
      <c r="B19" s="15">
        <v>0</v>
      </c>
      <c r="C19" s="15">
        <v>165033</v>
      </c>
      <c r="D19" s="15">
        <v>165033</v>
      </c>
      <c r="E19" s="15">
        <f t="shared" si="0"/>
        <v>0</v>
      </c>
    </row>
    <row r="20" spans="1:5" ht="24">
      <c r="A20" s="12" t="s">
        <v>73</v>
      </c>
      <c r="B20" s="15">
        <v>0</v>
      </c>
      <c r="C20" s="15">
        <v>61800</v>
      </c>
      <c r="D20" s="15">
        <v>61800</v>
      </c>
      <c r="E20" s="15">
        <f t="shared" si="0"/>
        <v>0</v>
      </c>
    </row>
    <row r="21" spans="1:5" ht="24">
      <c r="A21" s="17" t="s">
        <v>71</v>
      </c>
      <c r="B21" s="15">
        <v>0</v>
      </c>
      <c r="C21" s="15">
        <v>267300</v>
      </c>
      <c r="D21" s="15">
        <v>267300</v>
      </c>
      <c r="E21" s="15">
        <f t="shared" si="0"/>
        <v>0</v>
      </c>
    </row>
    <row r="22" spans="1:5" ht="24">
      <c r="A22" s="17" t="s">
        <v>72</v>
      </c>
      <c r="B22" s="15">
        <v>0</v>
      </c>
      <c r="C22" s="15">
        <v>271221</v>
      </c>
      <c r="D22" s="15">
        <v>271221</v>
      </c>
      <c r="E22" s="15">
        <f t="shared" si="0"/>
        <v>0</v>
      </c>
    </row>
    <row r="23" spans="1:5" ht="24">
      <c r="A23" s="12"/>
      <c r="B23" s="21"/>
      <c r="C23" s="21"/>
      <c r="D23" s="21"/>
      <c r="E23" s="21"/>
    </row>
    <row r="24" spans="1:5" ht="24.75" thickBot="1">
      <c r="A24" s="22"/>
      <c r="B24" s="23">
        <f>SUM(B6:B23)</f>
        <v>5055552.42</v>
      </c>
      <c r="C24" s="23">
        <f>SUM(C6:C23)</f>
        <v>1421416.58</v>
      </c>
      <c r="D24" s="23">
        <f>SUM(D6:D23)</f>
        <v>1112291.1400000001</v>
      </c>
      <c r="E24" s="23">
        <f>SUM(E6:E23)</f>
        <v>5364677.86</v>
      </c>
    </row>
    <row r="25" spans="1:5" ht="24.75" thickTop="1">
      <c r="A25" s="12"/>
      <c r="B25" s="12"/>
      <c r="C25" s="12"/>
      <c r="D25" s="12"/>
      <c r="E25" s="19"/>
    </row>
    <row r="26" spans="1:5" ht="24">
      <c r="A26" s="10" t="s">
        <v>67</v>
      </c>
      <c r="B26" s="10"/>
      <c r="C26" s="12"/>
      <c r="D26" s="12"/>
      <c r="E26" s="19"/>
    </row>
    <row r="27" spans="1:5" ht="24" customHeight="1">
      <c r="A27" s="88" t="s">
        <v>100</v>
      </c>
      <c r="B27" s="18"/>
      <c r="C27" s="12"/>
      <c r="D27" s="12"/>
      <c r="E27" s="135" t="s">
        <v>68</v>
      </c>
    </row>
    <row r="28" spans="1:5" ht="24" customHeight="1">
      <c r="A28" s="12" t="s">
        <v>232</v>
      </c>
      <c r="B28" s="18"/>
      <c r="C28" s="12"/>
      <c r="D28" s="12"/>
      <c r="E28" s="139"/>
    </row>
    <row r="29" spans="1:5" ht="24">
      <c r="A29" s="12" t="s">
        <v>233</v>
      </c>
      <c r="B29" s="12"/>
      <c r="C29" s="12"/>
      <c r="D29" s="12"/>
      <c r="E29" s="19"/>
    </row>
    <row r="30" spans="1:5" ht="24">
      <c r="A30" s="12" t="s">
        <v>234</v>
      </c>
      <c r="B30" s="12"/>
      <c r="C30" s="12"/>
      <c r="D30" s="12"/>
      <c r="E30" s="19"/>
    </row>
    <row r="31" spans="1:5" ht="24.75" thickBot="1">
      <c r="A31" s="12"/>
      <c r="B31" s="12"/>
      <c r="C31" s="10"/>
      <c r="D31" s="10" t="s">
        <v>33</v>
      </c>
      <c r="E31" s="137">
        <f>SUM(E28:E30)</f>
        <v>0</v>
      </c>
    </row>
    <row r="32" spans="1:5" ht="24.75" thickTop="1">
      <c r="A32" s="12"/>
      <c r="B32" s="12"/>
      <c r="C32" s="12"/>
      <c r="D32" s="12"/>
      <c r="E32" s="19"/>
    </row>
  </sheetData>
  <sheetProtection/>
  <mergeCells count="3">
    <mergeCell ref="A1:E1"/>
    <mergeCell ref="A2:E2"/>
    <mergeCell ref="A3:E3"/>
  </mergeCells>
  <printOptions/>
  <pageMargins left="1" right="0.22" top="0.84" bottom="0.7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J19" sqref="J19"/>
    </sheetView>
  </sheetViews>
  <sheetFormatPr defaultColWidth="9.140625" defaultRowHeight="21.75"/>
  <cols>
    <col min="1" max="1" width="37.8515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4">
      <c r="A1" s="188" t="s">
        <v>264</v>
      </c>
      <c r="B1" s="188"/>
      <c r="C1" s="188"/>
      <c r="D1" s="188"/>
      <c r="E1" s="188"/>
    </row>
    <row r="2" spans="1:5" ht="24">
      <c r="A2" s="188" t="s">
        <v>59</v>
      </c>
      <c r="B2" s="188"/>
      <c r="C2" s="188"/>
      <c r="D2" s="188"/>
      <c r="E2" s="188"/>
    </row>
    <row r="3" spans="1:5" ht="24">
      <c r="A3" s="188" t="s">
        <v>323</v>
      </c>
      <c r="B3" s="188"/>
      <c r="C3" s="188"/>
      <c r="D3" s="188"/>
      <c r="E3" s="188"/>
    </row>
    <row r="4" spans="1:5" ht="21" customHeight="1">
      <c r="A4" s="9"/>
      <c r="B4" s="9"/>
      <c r="C4" s="9"/>
      <c r="D4" s="9"/>
      <c r="E4" s="9"/>
    </row>
    <row r="5" spans="1:6" ht="24">
      <c r="A5" s="10" t="s">
        <v>11</v>
      </c>
      <c r="B5" s="20" t="s">
        <v>74</v>
      </c>
      <c r="C5" s="11" t="s">
        <v>60</v>
      </c>
      <c r="D5" s="11" t="s">
        <v>61</v>
      </c>
      <c r="E5" s="11" t="s">
        <v>62</v>
      </c>
      <c r="F5" s="6"/>
    </row>
    <row r="6" spans="1:5" ht="24">
      <c r="A6" s="12" t="s">
        <v>63</v>
      </c>
      <c r="B6" s="13">
        <v>104711.54</v>
      </c>
      <c r="C6" s="14">
        <f>31950.93+26021.87+83451.14+77855.7</f>
        <v>219279.64</v>
      </c>
      <c r="D6" s="13">
        <f>104711.54+31986.27+25986.53+83451.14</f>
        <v>246135.47999999998</v>
      </c>
      <c r="E6" s="13">
        <f aca="true" t="shared" si="0" ref="E6:E22">+B6+C6-D6</f>
        <v>77855.70000000001</v>
      </c>
    </row>
    <row r="7" spans="1:5" ht="24">
      <c r="A7" s="12" t="s">
        <v>65</v>
      </c>
      <c r="B7" s="15">
        <v>41158.85</v>
      </c>
      <c r="C7" s="16">
        <f>4.5+54.15+1187.2</f>
        <v>1245.8500000000001</v>
      </c>
      <c r="D7" s="15"/>
      <c r="E7" s="15">
        <f t="shared" si="0"/>
        <v>42404.7</v>
      </c>
    </row>
    <row r="8" spans="1:5" ht="24">
      <c r="A8" s="12" t="s">
        <v>98</v>
      </c>
      <c r="B8" s="15">
        <v>0</v>
      </c>
      <c r="C8" s="16">
        <v>1599500</v>
      </c>
      <c r="D8" s="15">
        <v>249500</v>
      </c>
      <c r="E8" s="15">
        <f t="shared" si="0"/>
        <v>1350000</v>
      </c>
    </row>
    <row r="9" spans="1:5" ht="24">
      <c r="A9" s="12" t="s">
        <v>64</v>
      </c>
      <c r="B9" s="15">
        <v>1729024</v>
      </c>
      <c r="C9" s="121">
        <f>76945+158985+143307+539481</f>
        <v>918718</v>
      </c>
      <c r="D9" s="15">
        <f>163557+22665+66170+4650</f>
        <v>257042</v>
      </c>
      <c r="E9" s="15">
        <f t="shared" si="0"/>
        <v>2390700</v>
      </c>
    </row>
    <row r="10" spans="1:5" ht="24">
      <c r="A10" s="12" t="s">
        <v>99</v>
      </c>
      <c r="B10" s="15">
        <v>10350</v>
      </c>
      <c r="C10" s="15"/>
      <c r="D10" s="15"/>
      <c r="E10" s="15">
        <f t="shared" si="0"/>
        <v>10350</v>
      </c>
    </row>
    <row r="11" spans="1:5" ht="24">
      <c r="A11" s="12" t="s">
        <v>231</v>
      </c>
      <c r="B11" s="15">
        <v>260000</v>
      </c>
      <c r="C11" s="15">
        <f>50000+100000</f>
        <v>150000</v>
      </c>
      <c r="D11" s="15">
        <v>150000</v>
      </c>
      <c r="E11" s="15">
        <f t="shared" si="0"/>
        <v>260000</v>
      </c>
    </row>
    <row r="12" spans="1:5" ht="24">
      <c r="A12" s="12" t="s">
        <v>9</v>
      </c>
      <c r="B12" s="15">
        <v>0</v>
      </c>
      <c r="C12" s="15"/>
      <c r="D12" s="15"/>
      <c r="E12" s="15">
        <f t="shared" si="0"/>
        <v>0</v>
      </c>
    </row>
    <row r="13" spans="1:5" ht="24">
      <c r="A13" s="12" t="s">
        <v>66</v>
      </c>
      <c r="B13" s="15">
        <v>319149.16</v>
      </c>
      <c r="C13" s="15">
        <v>238.68</v>
      </c>
      <c r="D13" s="15"/>
      <c r="E13" s="15">
        <f t="shared" si="0"/>
        <v>319387.83999999997</v>
      </c>
    </row>
    <row r="14" spans="1:5" ht="24">
      <c r="A14" s="12" t="s">
        <v>125</v>
      </c>
      <c r="B14" s="15">
        <v>0</v>
      </c>
      <c r="C14" s="16">
        <v>6000</v>
      </c>
      <c r="D14" s="16">
        <v>6000</v>
      </c>
      <c r="E14" s="15">
        <f t="shared" si="0"/>
        <v>0</v>
      </c>
    </row>
    <row r="15" spans="1:5" ht="24">
      <c r="A15" s="12" t="s">
        <v>166</v>
      </c>
      <c r="B15" s="15">
        <v>295</v>
      </c>
      <c r="C15" s="16"/>
      <c r="D15" s="16"/>
      <c r="E15" s="15">
        <f t="shared" si="0"/>
        <v>295</v>
      </c>
    </row>
    <row r="16" spans="1:5" ht="24">
      <c r="A16" s="12" t="s">
        <v>159</v>
      </c>
      <c r="B16" s="15">
        <v>2862</v>
      </c>
      <c r="C16" s="16">
        <f>9112+25658+17300</f>
        <v>52070</v>
      </c>
      <c r="D16" s="16">
        <f>485+9112+25658</f>
        <v>35255</v>
      </c>
      <c r="E16" s="15">
        <f t="shared" si="0"/>
        <v>19677</v>
      </c>
    </row>
    <row r="17" spans="1:5" ht="24">
      <c r="A17" s="12" t="s">
        <v>189</v>
      </c>
      <c r="B17" s="15">
        <v>957921.06</v>
      </c>
      <c r="C17" s="16">
        <v>3468.56</v>
      </c>
      <c r="D17" s="16">
        <f>7700+950+69396+9336</f>
        <v>87382</v>
      </c>
      <c r="E17" s="15">
        <f>+B17+C17-D17</f>
        <v>874007.6200000001</v>
      </c>
    </row>
    <row r="18" spans="1:5" ht="24">
      <c r="A18" s="12" t="s">
        <v>322</v>
      </c>
      <c r="B18" s="15">
        <v>0</v>
      </c>
      <c r="C18" s="16">
        <v>20000</v>
      </c>
      <c r="D18" s="16">
        <v>0</v>
      </c>
      <c r="E18" s="15">
        <f>+B18+C18-D18</f>
        <v>20000</v>
      </c>
    </row>
    <row r="19" spans="1:5" ht="24">
      <c r="A19" s="12" t="s">
        <v>160</v>
      </c>
      <c r="B19" s="15">
        <v>0</v>
      </c>
      <c r="C19" s="16">
        <f>144618+176834+161417+165033</f>
        <v>647902</v>
      </c>
      <c r="D19" s="16">
        <f>144618+176834+161417+165033</f>
        <v>647902</v>
      </c>
      <c r="E19" s="15">
        <f t="shared" si="0"/>
        <v>0</v>
      </c>
    </row>
    <row r="20" spans="1:5" ht="24">
      <c r="A20" s="12" t="s">
        <v>73</v>
      </c>
      <c r="B20" s="15">
        <v>0</v>
      </c>
      <c r="C20" s="16">
        <f>63400+63400+61800+61800</f>
        <v>250400</v>
      </c>
      <c r="D20" s="16">
        <f>63400+63400+61800+61800</f>
        <v>250400</v>
      </c>
      <c r="E20" s="15">
        <f t="shared" si="0"/>
        <v>0</v>
      </c>
    </row>
    <row r="21" spans="1:5" ht="24">
      <c r="A21" s="17" t="s">
        <v>71</v>
      </c>
      <c r="B21" s="15">
        <v>0</v>
      </c>
      <c r="C21" s="16">
        <f>261300+278300+267300+267300</f>
        <v>1074200</v>
      </c>
      <c r="D21" s="16">
        <f>261300+278300+267300+267300</f>
        <v>1074200</v>
      </c>
      <c r="E21" s="15">
        <f t="shared" si="0"/>
        <v>0</v>
      </c>
    </row>
    <row r="22" spans="1:5" ht="24">
      <c r="A22" s="17" t="s">
        <v>72</v>
      </c>
      <c r="B22" s="15">
        <v>0</v>
      </c>
      <c r="C22" s="16">
        <f>268629+267419+265002+271221</f>
        <v>1072271</v>
      </c>
      <c r="D22" s="16">
        <f>268629+267419+265002+271221</f>
        <v>1072271</v>
      </c>
      <c r="E22" s="15">
        <f t="shared" si="0"/>
        <v>0</v>
      </c>
    </row>
    <row r="23" spans="1:5" ht="24">
      <c r="A23" s="12"/>
      <c r="B23" s="21"/>
      <c r="C23" s="21"/>
      <c r="D23" s="21"/>
      <c r="E23" s="21"/>
    </row>
    <row r="24" spans="1:5" ht="24.75" thickBot="1">
      <c r="A24" s="22"/>
      <c r="B24" s="23">
        <f>SUM(B6:B23)</f>
        <v>3425471.61</v>
      </c>
      <c r="C24" s="23">
        <f>SUM(C6:C23)</f>
        <v>6015293.73</v>
      </c>
      <c r="D24" s="23">
        <f>SUM(D6:D23)</f>
        <v>4076087.48</v>
      </c>
      <c r="E24" s="23">
        <f>SUM(E6:E23)</f>
        <v>5364677.86</v>
      </c>
    </row>
    <row r="25" spans="1:5" ht="21" customHeight="1" thickTop="1">
      <c r="A25" s="12"/>
      <c r="B25" s="12"/>
      <c r="C25" s="12"/>
      <c r="D25" s="12"/>
      <c r="E25" s="12"/>
    </row>
    <row r="26" spans="1:5" ht="24">
      <c r="A26" s="10" t="s">
        <v>67</v>
      </c>
      <c r="B26" s="10"/>
      <c r="C26" s="12"/>
      <c r="D26" s="12"/>
      <c r="E26" s="19"/>
    </row>
    <row r="27" spans="1:5" ht="24" customHeight="1">
      <c r="A27" s="88" t="s">
        <v>100</v>
      </c>
      <c r="B27" s="18"/>
      <c r="C27" s="12"/>
      <c r="D27" s="12"/>
      <c r="E27" s="135" t="s">
        <v>68</v>
      </c>
    </row>
    <row r="28" spans="1:5" ht="24" customHeight="1">
      <c r="A28" s="12" t="s">
        <v>232</v>
      </c>
      <c r="B28" s="18"/>
      <c r="C28" s="12"/>
      <c r="D28" s="12"/>
      <c r="E28" s="139">
        <f>220000+15000</f>
        <v>235000</v>
      </c>
    </row>
    <row r="29" spans="1:5" ht="24">
      <c r="A29" s="12" t="s">
        <v>233</v>
      </c>
      <c r="B29" s="12"/>
      <c r="C29" s="12"/>
      <c r="D29" s="12"/>
      <c r="E29" s="19">
        <f>20000+204500+327890.8</f>
        <v>552390.8</v>
      </c>
    </row>
    <row r="30" spans="1:5" ht="24">
      <c r="A30" s="12" t="s">
        <v>234</v>
      </c>
      <c r="B30" s="12"/>
      <c r="C30" s="12"/>
      <c r="D30" s="12"/>
      <c r="E30" s="19">
        <f>1695000+1335860</f>
        <v>3030860</v>
      </c>
    </row>
    <row r="31" spans="1:5" ht="24.75" thickBot="1">
      <c r="A31" s="12"/>
      <c r="B31" s="12"/>
      <c r="C31" s="12"/>
      <c r="D31" s="10" t="s">
        <v>33</v>
      </c>
      <c r="E31" s="137">
        <f>SUM(E28:E30)</f>
        <v>3818250.8</v>
      </c>
    </row>
    <row r="32" spans="1:5" ht="21.75" customHeight="1" thickTop="1">
      <c r="A32" s="12"/>
      <c r="B32" s="12"/>
      <c r="C32" s="12"/>
      <c r="D32" s="12"/>
      <c r="E32" s="12"/>
    </row>
  </sheetData>
  <sheetProtection/>
  <mergeCells count="3">
    <mergeCell ref="A1:E1"/>
    <mergeCell ref="A2:E2"/>
    <mergeCell ref="A3:E3"/>
  </mergeCells>
  <printOptions/>
  <pageMargins left="0.71" right="0.24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FanancE</cp:lastModifiedBy>
  <cp:lastPrinted>2016-02-17T09:22:40Z</cp:lastPrinted>
  <dcterms:created xsi:type="dcterms:W3CDTF">2004-10-29T06:51:22Z</dcterms:created>
  <dcterms:modified xsi:type="dcterms:W3CDTF">2016-02-17T09:22:48Z</dcterms:modified>
  <cp:category/>
  <cp:version/>
  <cp:contentType/>
  <cp:contentStatus/>
</cp:coreProperties>
</file>